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embeddings/oleObject3.bin" ContentType="application/vnd.openxmlformats-officedocument.oleObject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embeddings/oleObject4.bin" ContentType="application/vnd.openxmlformats-officedocument.oleObject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AS SOEIRO\Desktop\COLARES 2022\12 - POSTO DE SAÚDE DE ITAJURÁ\NOVO ORÇAMENTO\ENIAR CPL\"/>
    </mc:Choice>
  </mc:AlternateContent>
  <xr:revisionPtr revIDLastSave="0" documentId="13_ncr:1_{DB37DD76-DD21-40BC-BFE6-2F4AA3A475BB}" xr6:coauthVersionLast="36" xr6:coauthVersionMax="36" xr10:uidLastSave="{00000000-0000-0000-0000-000000000000}"/>
  <bookViews>
    <workbookView xWindow="0" yWindow="0" windowWidth="20490" windowHeight="10920" tabRatio="937" activeTab="4" xr2:uid="{00000000-000D-0000-FFFF-FFFF00000000}"/>
  </bookViews>
  <sheets>
    <sheet name="CFF" sheetId="4" r:id="rId1"/>
    <sheet name="BDI" sheetId="32" r:id="rId2"/>
    <sheet name="COMPOSIÇÕES" sheetId="30" r:id="rId3"/>
    <sheet name="ENCARGOS" sheetId="31" r:id="rId4"/>
    <sheet name="ORÇAMENTO" sheetId="3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1">BDI!$A$1:$J$89</definedName>
    <definedName name="_xlnm.Print_Area" localSheetId="0">CFF!$A$1:$I$78</definedName>
    <definedName name="_xlnm.Print_Area" localSheetId="2">COMPOSIÇÕES!$A$1:$J$35</definedName>
    <definedName name="_xlnm.Print_Area" localSheetId="3">ENCARGOS!$A$1:$F$55</definedName>
    <definedName name="_xlnm.Print_Area" localSheetId="4">ORÇAMENTO!$A$1:$J$142</definedName>
    <definedName name="_xlnm.Print_Titles" localSheetId="0">CFF!$1:$7</definedName>
  </definedNames>
  <calcPr calcId="191029"/>
</workbook>
</file>

<file path=xl/calcChain.xml><?xml version="1.0" encoding="utf-8"?>
<calcChain xmlns="http://schemas.openxmlformats.org/spreadsheetml/2006/main">
  <c r="H109" i="34" l="1"/>
  <c r="I109" i="34" s="1"/>
  <c r="H62" i="4" l="1"/>
  <c r="H59" i="4"/>
  <c r="H56" i="4"/>
  <c r="H53" i="4"/>
  <c r="H50" i="4"/>
  <c r="H47" i="4"/>
  <c r="H44" i="4"/>
  <c r="H41" i="4"/>
  <c r="H38" i="4"/>
  <c r="H35" i="4"/>
  <c r="H32" i="4"/>
  <c r="H29" i="4"/>
  <c r="H26" i="4"/>
  <c r="H23" i="4"/>
  <c r="H20" i="4"/>
  <c r="H17" i="4"/>
  <c r="H14" i="4"/>
  <c r="H11" i="4"/>
  <c r="H8" i="4"/>
  <c r="B62" i="4"/>
  <c r="B59" i="4"/>
  <c r="B56" i="4"/>
  <c r="B53" i="4"/>
  <c r="B50" i="4"/>
  <c r="B47" i="4"/>
  <c r="B44" i="4"/>
  <c r="B41" i="4"/>
  <c r="B38" i="4"/>
  <c r="B35" i="4"/>
  <c r="B32" i="4"/>
  <c r="B29" i="4"/>
  <c r="B26" i="4"/>
  <c r="B23" i="4"/>
  <c r="B20" i="4"/>
  <c r="B17" i="4"/>
  <c r="B14" i="4"/>
  <c r="B11" i="4"/>
  <c r="B8" i="4"/>
  <c r="J23" i="30" l="1"/>
  <c r="J22" i="30"/>
  <c r="I127" i="34"/>
  <c r="I128" i="34" s="1"/>
  <c r="I62" i="4" s="1"/>
  <c r="G64" i="4" s="1"/>
  <c r="F13" i="34"/>
  <c r="F9" i="34"/>
  <c r="D9" i="34"/>
  <c r="B9" i="34"/>
  <c r="J5" i="34"/>
  <c r="H51" i="34" s="1"/>
  <c r="I51" i="34" s="1"/>
  <c r="H114" i="34" l="1"/>
  <c r="I114" i="34" s="1"/>
  <c r="H115" i="34"/>
  <c r="I115" i="34" s="1"/>
  <c r="H113" i="34"/>
  <c r="I113" i="34" s="1"/>
  <c r="H116" i="34"/>
  <c r="I116" i="34" s="1"/>
  <c r="H111" i="34"/>
  <c r="I111" i="34" s="1"/>
  <c r="H117" i="34"/>
  <c r="I117" i="34" s="1"/>
  <c r="H112" i="34"/>
  <c r="I112" i="34" s="1"/>
  <c r="H118" i="34"/>
  <c r="I118" i="34" s="1"/>
  <c r="H102" i="34"/>
  <c r="I102" i="34" s="1"/>
  <c r="H110" i="34"/>
  <c r="I110" i="34" s="1"/>
  <c r="H107" i="34"/>
  <c r="I107" i="34" s="1"/>
  <c r="H123" i="34"/>
  <c r="I123" i="34" s="1"/>
  <c r="H108" i="34"/>
  <c r="I108" i="34" s="1"/>
  <c r="H103" i="34"/>
  <c r="I103" i="34" s="1"/>
  <c r="H122" i="34"/>
  <c r="I122" i="34" s="1"/>
  <c r="H89" i="34"/>
  <c r="I89" i="34" s="1"/>
  <c r="H93" i="34"/>
  <c r="I93" i="34" s="1"/>
  <c r="H90" i="34"/>
  <c r="I90" i="34" s="1"/>
  <c r="H91" i="34"/>
  <c r="I91" i="34" s="1"/>
  <c r="H92" i="34"/>
  <c r="I92" i="34" s="1"/>
  <c r="H82" i="34"/>
  <c r="I82" i="34" s="1"/>
  <c r="H83" i="34"/>
  <c r="I83" i="34" s="1"/>
  <c r="H72" i="34"/>
  <c r="I72" i="34" s="1"/>
  <c r="H79" i="34"/>
  <c r="I79" i="34" s="1"/>
  <c r="H85" i="34"/>
  <c r="I85" i="34" s="1"/>
  <c r="H84" i="34"/>
  <c r="I84" i="34" s="1"/>
  <c r="H80" i="34"/>
  <c r="I80" i="34" s="1"/>
  <c r="H86" i="34"/>
  <c r="I86" i="34" s="1"/>
  <c r="H88" i="34"/>
  <c r="I88" i="34" s="1"/>
  <c r="H81" i="34"/>
  <c r="I81" i="34" s="1"/>
  <c r="H87" i="34"/>
  <c r="I87" i="34" s="1"/>
  <c r="H78" i="34"/>
  <c r="I78" i="34" s="1"/>
  <c r="H70" i="34"/>
  <c r="I70" i="34" s="1"/>
  <c r="H98" i="34"/>
  <c r="I98" i="34" s="1"/>
  <c r="H77" i="34"/>
  <c r="I77" i="34" s="1"/>
  <c r="H69" i="34"/>
  <c r="I69" i="34" s="1"/>
  <c r="H71" i="34"/>
  <c r="I71" i="34" s="1"/>
  <c r="H97" i="34"/>
  <c r="I97" i="34" s="1"/>
  <c r="H76" i="34"/>
  <c r="I76" i="34" s="1"/>
  <c r="H68" i="34"/>
  <c r="I68" i="34" s="1"/>
  <c r="H60" i="34"/>
  <c r="I60" i="34" s="1"/>
  <c r="H61" i="34"/>
  <c r="I61" i="34" s="1"/>
  <c r="H127" i="34"/>
  <c r="H42" i="34"/>
  <c r="I42" i="34" s="1"/>
  <c r="H44" i="34"/>
  <c r="I44" i="34" s="1"/>
  <c r="H41" i="34"/>
  <c r="I41" i="34" s="1"/>
  <c r="H43" i="34"/>
  <c r="I43" i="34" s="1"/>
  <c r="H31" i="34"/>
  <c r="I31" i="34" s="1"/>
  <c r="I32" i="34" s="1"/>
  <c r="I23" i="4" s="1"/>
  <c r="H50" i="34"/>
  <c r="I50" i="34" s="1"/>
  <c r="H19" i="34"/>
  <c r="I19" i="34" s="1"/>
  <c r="H40" i="34"/>
  <c r="I40" i="34" s="1"/>
  <c r="H9" i="34"/>
  <c r="I9" i="34" s="1"/>
  <c r="I10" i="34" s="1"/>
  <c r="I8" i="4" s="1"/>
  <c r="F10" i="4" s="1"/>
  <c r="H24" i="34"/>
  <c r="I24" i="34" s="1"/>
  <c r="H38" i="34"/>
  <c r="I38" i="34" s="1"/>
  <c r="H48" i="34"/>
  <c r="I48" i="34" s="1"/>
  <c r="H56" i="34"/>
  <c r="I56" i="34" s="1"/>
  <c r="H28" i="34"/>
  <c r="I28" i="34" s="1"/>
  <c r="I29" i="34" s="1"/>
  <c r="I20" i="4" s="1"/>
  <c r="H54" i="34"/>
  <c r="I54" i="34" s="1"/>
  <c r="H13" i="34"/>
  <c r="I13" i="34" s="1"/>
  <c r="H35" i="34"/>
  <c r="I35" i="34" s="1"/>
  <c r="H64" i="34"/>
  <c r="I64" i="34" s="1"/>
  <c r="I65" i="34" s="1"/>
  <c r="I41" i="4" s="1"/>
  <c r="J24" i="30"/>
  <c r="H14" i="34"/>
  <c r="I14" i="34" s="1"/>
  <c r="H15" i="34"/>
  <c r="I15" i="34" s="1"/>
  <c r="H23" i="34"/>
  <c r="I23" i="34" s="1"/>
  <c r="H34" i="34"/>
  <c r="I34" i="34" s="1"/>
  <c r="H39" i="34"/>
  <c r="I39" i="34" s="1"/>
  <c r="H47" i="34"/>
  <c r="I47" i="34" s="1"/>
  <c r="I52" i="34" s="1"/>
  <c r="H49" i="34"/>
  <c r="I49" i="34" s="1"/>
  <c r="H55" i="34"/>
  <c r="I55" i="34" s="1"/>
  <c r="H59" i="34"/>
  <c r="I59" i="34" s="1"/>
  <c r="I73" i="34" l="1"/>
  <c r="I44" i="4" s="1"/>
  <c r="F46" i="4" s="1"/>
  <c r="I16" i="34"/>
  <c r="I11" i="4" s="1"/>
  <c r="I25" i="34"/>
  <c r="I119" i="34"/>
  <c r="I56" i="4" s="1"/>
  <c r="G43" i="4"/>
  <c r="F43" i="4"/>
  <c r="E43" i="4"/>
  <c r="D25" i="4"/>
  <c r="E25" i="4"/>
  <c r="E22" i="4"/>
  <c r="D22" i="4"/>
  <c r="I17" i="4"/>
  <c r="I124" i="34"/>
  <c r="I59" i="4" s="1"/>
  <c r="G61" i="4" s="1"/>
  <c r="I104" i="34"/>
  <c r="I53" i="4" s="1"/>
  <c r="I94" i="34"/>
  <c r="I47" i="4" s="1"/>
  <c r="I99" i="34"/>
  <c r="I50" i="4" s="1"/>
  <c r="I45" i="34"/>
  <c r="I29" i="4" s="1"/>
  <c r="I57" i="34"/>
  <c r="I35" i="4" s="1"/>
  <c r="I32" i="4"/>
  <c r="I36" i="34"/>
  <c r="I26" i="4" s="1"/>
  <c r="I62" i="34"/>
  <c r="I38" i="4" s="1"/>
  <c r="I20" i="34"/>
  <c r="I14" i="4" s="1"/>
  <c r="G46" i="4" l="1"/>
  <c r="E46" i="4"/>
  <c r="G52" i="4"/>
  <c r="F52" i="4"/>
  <c r="E52" i="4"/>
  <c r="G49" i="4"/>
  <c r="F49" i="4"/>
  <c r="D49" i="4"/>
  <c r="E49" i="4"/>
  <c r="G37" i="4"/>
  <c r="F37" i="4"/>
  <c r="G55" i="4"/>
  <c r="F55" i="4"/>
  <c r="E55" i="4"/>
  <c r="F28" i="4"/>
  <c r="E28" i="4"/>
  <c r="G58" i="4"/>
  <c r="F58" i="4"/>
  <c r="E58" i="4"/>
  <c r="D58" i="4"/>
  <c r="G40" i="4"/>
  <c r="F40" i="4"/>
  <c r="E40" i="4"/>
  <c r="G31" i="4"/>
  <c r="F31" i="4"/>
  <c r="I130" i="34"/>
  <c r="J119" i="34" s="1"/>
  <c r="F34" i="4"/>
  <c r="G34" i="4"/>
  <c r="I65" i="4"/>
  <c r="F67" i="4" l="1"/>
  <c r="F68" i="4" s="1"/>
  <c r="J124" i="34"/>
  <c r="J104" i="34"/>
  <c r="J25" i="34"/>
  <c r="J94" i="34"/>
  <c r="J73" i="34"/>
  <c r="J99" i="34"/>
  <c r="J16" i="34"/>
  <c r="J32" i="34"/>
  <c r="J57" i="34"/>
  <c r="J65" i="34"/>
  <c r="J20" i="34"/>
  <c r="J45" i="34"/>
  <c r="J128" i="34"/>
  <c r="J36" i="34"/>
  <c r="J10" i="34"/>
  <c r="J29" i="34"/>
  <c r="J62" i="34"/>
  <c r="J52" i="34"/>
  <c r="J130" i="34" l="1"/>
  <c r="A89" i="32" l="1"/>
  <c r="I21" i="32"/>
  <c r="I14" i="32" s="1"/>
  <c r="I24" i="32" s="1"/>
  <c r="J5" i="32"/>
  <c r="F43" i="31" l="1"/>
  <c r="E43" i="31"/>
  <c r="D43" i="31"/>
  <c r="C43" i="31"/>
  <c r="F39" i="31"/>
  <c r="E39" i="31"/>
  <c r="D39" i="31"/>
  <c r="C39" i="31"/>
  <c r="F32" i="31"/>
  <c r="E32" i="31"/>
  <c r="D32" i="31"/>
  <c r="C32" i="31"/>
  <c r="F20" i="31"/>
  <c r="F44" i="31" s="1"/>
  <c r="E20" i="31"/>
  <c r="E44" i="31" s="1"/>
  <c r="D20" i="31"/>
  <c r="D44" i="31" s="1"/>
  <c r="C20" i="31"/>
  <c r="C44" i="31" s="1"/>
  <c r="A6" i="31"/>
  <c r="A4" i="31"/>
  <c r="B3" i="31"/>
  <c r="A3" i="31"/>
  <c r="J15" i="30"/>
  <c r="J14" i="30"/>
  <c r="J5" i="30"/>
  <c r="J16" i="30" l="1"/>
  <c r="G10" i="4" l="1"/>
  <c r="G67" i="4" s="1"/>
  <c r="G68" i="4" s="1"/>
  <c r="D10" i="4"/>
  <c r="E10" i="4"/>
  <c r="E67" i="4" s="1"/>
  <c r="E68" i="4" s="1"/>
  <c r="D19" i="4" l="1"/>
  <c r="D16" i="4" l="1"/>
  <c r="D13" i="4" l="1"/>
  <c r="D67" i="4" s="1"/>
  <c r="D68" i="4" s="1"/>
  <c r="H68" i="4" s="1"/>
  <c r="D69" i="4" l="1"/>
  <c r="E69" i="4" s="1"/>
  <c r="F69" i="4" s="1"/>
  <c r="G69" i="4" s="1"/>
  <c r="D70" i="4"/>
  <c r="E70" i="4" s="1"/>
  <c r="F70" i="4" s="1"/>
  <c r="G70" i="4" s="1"/>
</calcChain>
</file>

<file path=xl/sharedStrings.xml><?xml version="1.0" encoding="utf-8"?>
<sst xmlns="http://schemas.openxmlformats.org/spreadsheetml/2006/main" count="613" uniqueCount="403">
  <si>
    <t>ITEM</t>
  </si>
  <si>
    <t>DESCRIÇÃO</t>
  </si>
  <si>
    <t>1º MÊS</t>
  </si>
  <si>
    <t>2º MÊS</t>
  </si>
  <si>
    <t>3º MÊS</t>
  </si>
  <si>
    <t>TOTAL</t>
  </si>
  <si>
    <t>TOTAL DO MÊS (R$)</t>
  </si>
  <si>
    <t>TOTAL (%)</t>
  </si>
  <si>
    <t>ACUMULADO NO MÊS (R$)</t>
  </si>
  <si>
    <t>ACUMULADO (%)</t>
  </si>
  <si>
    <t>TOTAL DO GERAL (R$)</t>
  </si>
  <si>
    <t>%</t>
  </si>
  <si>
    <t>M</t>
  </si>
  <si>
    <t>TOTAL GERAL</t>
  </si>
  <si>
    <t>QUANT.</t>
  </si>
  <si>
    <t>SERVIÇOS PRELIMINARES</t>
  </si>
  <si>
    <t>1.1</t>
  </si>
  <si>
    <t xml:space="preserve"> </t>
  </si>
  <si>
    <t>Subtotal item 1</t>
  </si>
  <si>
    <t>DESCRIÇÃO DOS SERVIÇOS</t>
  </si>
  <si>
    <t>UNID</t>
  </si>
  <si>
    <t>OBJETO</t>
  </si>
  <si>
    <t>CRONOGRAMA FÍSICO-FINANCEIRO</t>
  </si>
  <si>
    <t>PREFEITURA MUNICIPAL DE COLARES</t>
  </si>
  <si>
    <t>M2</t>
  </si>
  <si>
    <t>LIMPEZA GERAL E ENTREGA DA OBRA</t>
  </si>
  <si>
    <t>PLACA DE OBRA EM LONA COM PLOTAGEM DE GRÁFICA</t>
  </si>
  <si>
    <t>RODAPÉ CERÂMICO DE 7CM DE ALTURA COM PLACAS TIPO ESMALTADA EXTRA DE DIMENSÕES 60X60CM. AF_06/2014</t>
  </si>
  <si>
    <t>SOLEIRA EM GRANITO, LARGURA 15 CM, ESPESSURA 2,0 CM. AF_09/2020</t>
  </si>
  <si>
    <t>APLICAÇÃO MANUAL DE FUNDO SELADOR ACRÍLICO EM PAREDES EXTERNAS DE CASAS. AF_06/2014</t>
  </si>
  <si>
    <t>APLICAÇÃO E LIXAMENTO DE MASSA LÁTEX EM PAREDES, DUAS DEMÃOS. AF_06/2014</t>
  </si>
  <si>
    <t>Subtotal item 3</t>
  </si>
  <si>
    <t>LIMPEZA FINAL</t>
  </si>
  <si>
    <t>SOLICITANTE</t>
  </si>
  <si>
    <t>LOCALIZAÇÃO DA OBRA</t>
  </si>
  <si>
    <t>2.3</t>
  </si>
  <si>
    <t>REVESTIMENTO CERÂMICO PARA PAREDES INTERNAS COM PLACAS TIPO ESMALTADA EXTRA DE DIMENSÕES 33X45 CM APLICADAS EM AMBIENTES DE ÁREA MAIOR QUE 5 M² NA ALTURA INTEIRA DAS PAREDES. AF_06/2014</t>
  </si>
  <si>
    <t>B1</t>
  </si>
  <si>
    <t>UN.</t>
  </si>
  <si>
    <t xml:space="preserve"> M</t>
  </si>
  <si>
    <t>SINAPI</t>
  </si>
  <si>
    <t>PLANILHA ORÇAMENTÁRIA - DESONERADA</t>
  </si>
  <si>
    <t>PREFEITURA MUNICIPAL DE COLARES - PARÁ</t>
  </si>
  <si>
    <t>REFERÊNCIAS</t>
  </si>
  <si>
    <t>SEDOP - MAIO/2022</t>
  </si>
  <si>
    <t>LOC. DA OBRA</t>
  </si>
  <si>
    <t>RESP. TÉCNIC.:</t>
  </si>
  <si>
    <t>CREA - PA</t>
  </si>
  <si>
    <t>BDI</t>
  </si>
  <si>
    <t>FONTE</t>
  </si>
  <si>
    <t>CÓDIGO</t>
  </si>
  <si>
    <t>UNID.</t>
  </si>
  <si>
    <t>PREÇO UNIT.   (R$)</t>
  </si>
  <si>
    <t>PREÇO + BDI (R$)</t>
  </si>
  <si>
    <t>PREÇO   TOTAL          C/BDI(R$)</t>
  </si>
  <si>
    <t>SEDOP</t>
  </si>
  <si>
    <t>011340</t>
  </si>
  <si>
    <t>88497</t>
  </si>
  <si>
    <t>87273</t>
  </si>
  <si>
    <t>88650</t>
  </si>
  <si>
    <t>98689</t>
  </si>
  <si>
    <t>88415</t>
  </si>
  <si>
    <t>88489</t>
  </si>
  <si>
    <t>APLICAÇÃO MANUAL DE PINTURA COM TINTA LÁTEX ACRÍLICA EM PAREDES, DUAS DEMÃOS. AF_06/2014</t>
  </si>
  <si>
    <t>ADMINISTRAÇÃO LOCAL</t>
  </si>
  <si>
    <t>COMPOSIÇÃO DE PREÇOS UNITÁRIOS</t>
  </si>
  <si>
    <t>COMPOSIÇÃO DE ITENS QUE NÃO SE ENCONTRAM NAS REFERÊNCIAS</t>
  </si>
  <si>
    <t xml:space="preserve">Item </t>
  </si>
  <si>
    <t>Descrição do ítem</t>
  </si>
  <si>
    <t>ADMINISTRAÇÃO LOCAL DE OBRA</t>
  </si>
  <si>
    <t>COMPOSIÇÃO 1</t>
  </si>
  <si>
    <t>Total</t>
  </si>
  <si>
    <t>Fonte</t>
  </si>
  <si>
    <t>Código</t>
  </si>
  <si>
    <t>Descrição</t>
  </si>
  <si>
    <t>Quant.</t>
  </si>
  <si>
    <t>Valor</t>
  </si>
  <si>
    <t>ENGENHEIRO CIVIL DE OBRA JUNIOR COM ENCARGOS COMPLEMENTARES</t>
  </si>
  <si>
    <t>H</t>
  </si>
  <si>
    <t>ENCARREGADO GERAL COM ENCARGOS COMPLEMENTARES</t>
  </si>
  <si>
    <t>Total do ítem</t>
  </si>
  <si>
    <t>ENCARGOS SOCIAIS SOBRE A MÃO DE OBRA</t>
  </si>
  <si>
    <t>TABELA/REFERÊNCIA</t>
  </si>
  <si>
    <t>SEDOP - MAIO 2022</t>
  </si>
  <si>
    <t>LOCALIZAÇÃO:</t>
  </si>
  <si>
    <t>MAIO DE 2021</t>
  </si>
  <si>
    <t>COM DESONERAÇÃO</t>
  </si>
  <si>
    <t>SEM DESONERAÇÃO</t>
  </si>
  <si>
    <t>HORISTA
(%)</t>
  </si>
  <si>
    <t>MENSALISTA
(%)</t>
  </si>
  <si>
    <t>GRUPO A</t>
  </si>
  <si>
    <t>A1</t>
  </si>
  <si>
    <t>INSS</t>
  </si>
  <si>
    <t>A2</t>
  </si>
  <si>
    <t xml:space="preserve">SESI </t>
  </si>
  <si>
    <t>A3</t>
  </si>
  <si>
    <t>SENAI</t>
  </si>
  <si>
    <t>A4</t>
  </si>
  <si>
    <t xml:space="preserve">INCRA </t>
  </si>
  <si>
    <t>A5</t>
  </si>
  <si>
    <t xml:space="preserve">SEBRAE </t>
  </si>
  <si>
    <t>A6</t>
  </si>
  <si>
    <t xml:space="preserve">Salário Educação </t>
  </si>
  <si>
    <t>A7</t>
  </si>
  <si>
    <t>Seguro Contra Acidentes de Trabalho</t>
  </si>
  <si>
    <t>A8</t>
  </si>
  <si>
    <t xml:space="preserve">FGTS </t>
  </si>
  <si>
    <t>A9</t>
  </si>
  <si>
    <t xml:space="preserve">SECONCI </t>
  </si>
  <si>
    <t>A</t>
  </si>
  <si>
    <t>GRUPO B</t>
  </si>
  <si>
    <t xml:space="preserve">Repouso Semanal Remunerado </t>
  </si>
  <si>
    <t>Não incide</t>
  </si>
  <si>
    <t>B2</t>
  </si>
  <si>
    <t>Feriados</t>
  </si>
  <si>
    <t>B3</t>
  </si>
  <si>
    <t xml:space="preserve">Auxílio - Enfermidade </t>
  </si>
  <si>
    <t>B4</t>
  </si>
  <si>
    <t xml:space="preserve">13º Salário </t>
  </si>
  <si>
    <t>B5</t>
  </si>
  <si>
    <t>Licença Paternidade</t>
  </si>
  <si>
    <t>B6</t>
  </si>
  <si>
    <t>Faltas Justificadas</t>
  </si>
  <si>
    <t>B7</t>
  </si>
  <si>
    <t xml:space="preserve">Dias de Chuvas </t>
  </si>
  <si>
    <t>B8</t>
  </si>
  <si>
    <t>Auxílio Acidente de Trabalho</t>
  </si>
  <si>
    <t>B9</t>
  </si>
  <si>
    <t xml:space="preserve">Férias Gozadas </t>
  </si>
  <si>
    <t>B10</t>
  </si>
  <si>
    <t>Salário Maternidade</t>
  </si>
  <si>
    <t>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</si>
  <si>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</si>
  <si>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</si>
  <si>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</si>
  <si>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</si>
  <si>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</si>
  <si>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</si>
  <si>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</si>
  <si>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</si>
  <si>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</si>
  <si>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</si>
  <si>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 xml:space="preserve">Indenização Adicional </t>
  </si>
  <si>
    <t>C</t>
  </si>
  <si>
    <t>GRUPO D</t>
  </si>
  <si>
    <t>D1</t>
  </si>
  <si>
    <t xml:space="preserve">Reincidência de Grupo A sobre Grupo B </t>
  </si>
  <si>
    <t>D2</t>
  </si>
  <si>
    <t>Reincidência de Grupo A sobre Aviso Prévio Trabalhado e Reincidência do FGTS sobre Aviso Prévio Indenizado</t>
  </si>
  <si>
    <t>D</t>
  </si>
  <si>
    <t>TOTAL (A+B+C+D)</t>
  </si>
  <si>
    <t>BDI DESONERADO</t>
  </si>
  <si>
    <t>Item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</si>
  <si>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</si>
  <si>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</si>
  <si>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</si>
  <si>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</si>
  <si>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</si>
  <si>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</si>
  <si>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</si>
  <si>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</si>
  <si>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6.1</t>
  </si>
  <si>
    <t>ISS</t>
  </si>
  <si>
    <t>6.2</t>
  </si>
  <si>
    <t>PIS</t>
  </si>
  <si>
    <t>6.3</t>
  </si>
  <si>
    <t>COFINS</t>
  </si>
  <si>
    <t>6.4</t>
  </si>
  <si>
    <t>CPRB</t>
  </si>
  <si>
    <t>Total Impostos =</t>
  </si>
  <si>
    <t>Fórmula do cálculo do BDI</t>
  </si>
  <si>
    <t>Notas:</t>
  </si>
  <si>
    <t>1) Alíquota de ISS é determinada pelo Código Tributário, instituido pela Lei nº 489/2001.</t>
  </si>
  <si>
    <t>2) Alíquota máxima de PIS é de até 1,65% conforme Lei nº10.637/02 em consonância com o Regime de Tributação da Empresa</t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</si>
  <si>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</si>
  <si>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</si>
  <si>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Obs.: O regime de Contribuição Previdenciária sobre Receita Bruta adotado para elaboração deste Orçamento foi  Com Desoneração, portanto foi considerado no cálculo do BDI o percentual de 4,5% (CPRB).</t>
  </si>
  <si>
    <t>TABELAS PARA PARAMETROS DE TAXAS DE BDI (NÃO DESONERADA)</t>
  </si>
  <si>
    <t>SEGUNDO O ACÓRDÃO TCU ACÓRDÃO Nº 2622/2013</t>
  </si>
  <si>
    <t xml:space="preserve">           Fonte: ACÓRDÃO Nº 2622/2013 – TCU – Plenário (TC 036.076/2011-2)</t>
  </si>
  <si>
    <t>94223</t>
  </si>
  <si>
    <t>CUMEEIRA PARA TELHA DE FIBROCIMENTO ONDULADA E = 6 MM, INCLUSO ACESSÓRIOS DE FIXAÇÃO E IÇAMENTO. AF_07/2019</t>
  </si>
  <si>
    <t>011171</t>
  </si>
  <si>
    <t>SINAPI - JUNHO/2022</t>
  </si>
  <si>
    <t>ENGº CIVIL ELIAS FERREIRA SOEIRO</t>
  </si>
  <si>
    <t>2.1</t>
  </si>
  <si>
    <t>2.2</t>
  </si>
  <si>
    <t>2.4</t>
  </si>
  <si>
    <t>COMPOSIÇÃO 2</t>
  </si>
  <si>
    <t>MOBILIZAÇÃO E DESMOBILIZAÇÃO DE PESSOAL E EQUIPAMENTOS</t>
  </si>
  <si>
    <t>Subtotal item 2</t>
  </si>
  <si>
    <t>3.1</t>
  </si>
  <si>
    <t>MOVIMENTO DE TERRA</t>
  </si>
  <si>
    <t>4.1</t>
  </si>
  <si>
    <t>030010</t>
  </si>
  <si>
    <t>ESCAVAÇÃO MANUAL DE ATÉ 1,50M DE PROFUNDIDADE</t>
  </si>
  <si>
    <t>M3</t>
  </si>
  <si>
    <t>4.2</t>
  </si>
  <si>
    <t>Subtotal item 4</t>
  </si>
  <si>
    <t>5.1</t>
  </si>
  <si>
    <t xml:space="preserve"> M2</t>
  </si>
  <si>
    <t>Subtotal item 6</t>
  </si>
  <si>
    <t>ELIAS FERREIRA SOEIRO</t>
  </si>
  <si>
    <t>ENG. CIVIL CREA Nº 1520404239PA</t>
  </si>
  <si>
    <t>RESPONSÁVEL TÉCNICO</t>
  </si>
  <si>
    <t>COMUNIDADE DE ITAJURÁ - ZONA RURAL DE COLARES</t>
  </si>
  <si>
    <t>LICENÇAS E TAXAS DA OBRA (ATÉ 100 M2)</t>
  </si>
  <si>
    <t>1.0</t>
  </si>
  <si>
    <t>2.0</t>
  </si>
  <si>
    <t>3.0</t>
  </si>
  <si>
    <t>4.0</t>
  </si>
  <si>
    <t>5.0</t>
  </si>
  <si>
    <t>INSTALAÇÕES ELÉTRICAS</t>
  </si>
  <si>
    <t>6.0</t>
  </si>
  <si>
    <t>INSTALAÇÕES HIDROSSANITÁRIAS</t>
  </si>
  <si>
    <t>7.0</t>
  </si>
  <si>
    <t>7.1</t>
  </si>
  <si>
    <t>8.0</t>
  </si>
  <si>
    <t>8.1</t>
  </si>
  <si>
    <t>8.2</t>
  </si>
  <si>
    <t>8.4</t>
  </si>
  <si>
    <t>8.5</t>
  </si>
  <si>
    <t>CAMINHÃO TOCO, PBT 16.000 KG, CARGA ÚTIL MÁX. 10.685 KG, DIST. ENTRE EIXOS 4,8 M, POTÊNCIA 189 CV, INCLUSIVE CARROCERIA FIXA ABERTA DE MADEIRA P/ TRANSPORTE GERAL DE CARGA SECA, DIMEN. APROX. 2,5 X 7,00 X 0,50 M - CHP DIURNO. AF_06/2014</t>
  </si>
  <si>
    <t>CHP</t>
  </si>
  <si>
    <t>SERVENTE COM ENCARGOS COMPLEMENTARES</t>
  </si>
  <si>
    <t>FUNDAÇÕES</t>
  </si>
  <si>
    <t>BLOCO EM CONCRETO ARMADO PARA FUNDAÇÃO (INCL. FORMA)</t>
  </si>
  <si>
    <t>040283</t>
  </si>
  <si>
    <t>BALDRAME EM CONC. SIMPLES C/ SEIXO INCL. FORMA EM MADEIRA BRANCA</t>
  </si>
  <si>
    <t>040285</t>
  </si>
  <si>
    <t>ESTRUTURAS</t>
  </si>
  <si>
    <t>CONCRETO ARMADO FCK=25MPA C/ FORMA MAD. BRANCA (INCL. LANÇAMENTO E ADENSAMENTO)</t>
  </si>
  <si>
    <t>050766</t>
  </si>
  <si>
    <t>PAREDES E PAINÉIS</t>
  </si>
  <si>
    <t>ALVENARIA TIJOLO DE BARRO A CUTELO</t>
  </si>
  <si>
    <t>060046</t>
  </si>
  <si>
    <t>COBERTURA</t>
  </si>
  <si>
    <t>7.2</t>
  </si>
  <si>
    <t>RUFO EM CHAPA DE AÇO GALVANIZADO NÚMERO 24, CORTE DE 25 CM, INCLUSO TRANSPORTE VERTICAL. AF_07/2019</t>
  </si>
  <si>
    <t>ESQUADRIAS</t>
  </si>
  <si>
    <t>PORTA DE MADEIRA PARA PINTURA, SEMI-OCA (LEVE OU MÉDIA), 90X210CM, ESPESSURA DE 3,5CM, INCLUSO DOBRADIÇAS - FORNECIMENTO E INSTALAÇÃO. AF_12/2019</t>
  </si>
  <si>
    <t>PORTA DE MADEIRA PARA PINTURA, SEMI-OCA (LEVE OU MÉDIA), 70X210CM, ESPESSURA DE 3,5CM, INCLUSO DOBRADIÇAS - FORNECIMENTO E INSTALAÇÃO. AF_12/2019</t>
  </si>
  <si>
    <t>PORTA DE MADEIRA PARA PINTURA, SEMI-OCA (LEVE OU MÉDIA), 60X210CM, ESPESSURA DE 3,5CM, INCLUSO DOBRADIÇAS - FORNECIMENTO E INSTALAÇÃO. AF_12/2019</t>
  </si>
  <si>
    <t>FECHADURA DE EMBUTIR PARA PORTAS INTERNAS, COMPLETA, ACABAMENTO PADRÃO MÉDIO, COM EXECUÇÃO DE FURO - FORNECIMENTO E INSTALAÇÃO. AF_12/2019</t>
  </si>
  <si>
    <t>091379</t>
  </si>
  <si>
    <t>091511</t>
  </si>
  <si>
    <t>PORTA EM VIDRO TEMPERADO C/ FERRAGENS</t>
  </si>
  <si>
    <t>ESQUADRIA DE CORRER EM VIDRO TEMPERADO DE 6MM</t>
  </si>
  <si>
    <t>091517</t>
  </si>
  <si>
    <t>ESQUADRIA BASCULANTE EM VIDRO TEMPERADO DE 6MM</t>
  </si>
  <si>
    <t>8.3</t>
  </si>
  <si>
    <t>8.6</t>
  </si>
  <si>
    <t>8.7</t>
  </si>
  <si>
    <t>9.0</t>
  </si>
  <si>
    <t>REVESTIMENTOS</t>
  </si>
  <si>
    <t>87908</t>
  </si>
  <si>
    <t>CHAPISCO APLICADO EM ALVENARIA (COM PRESENÇA DE VÃOS) E ESTRUTURAS DE ETO DE FACHADA, COM EQUIPAMENTO DE PROJEÇÃO. ARGAMASSA TRAÇO 1:3 COM PREPARO EM BETONEIRA 400 L. AF_06/2014</t>
  </si>
  <si>
    <t>EMBOÇO, PARA RECEBIMENTO DE CERÂMICA, EM ARGAMASSA TRAÇO 1:2:8, PREPARO MECÂNICO COM BETONEIRA 400L, APLICADO MANUALMENTE EM FACES INTERNASDE PAREDES, PARA AMBIENTE COM ÁREA MENOR QUE 5M2, ESPESSURA DE 20MM, COM EXECUÇÃO DE TALISCAS. AF_06/2014</t>
  </si>
  <si>
    <t>REBOCO COM ARGAMASSA 1:6:ADIT. PLAST.</t>
  </si>
  <si>
    <t>9.1</t>
  </si>
  <si>
    <t>9.2</t>
  </si>
  <si>
    <t>9.3</t>
  </si>
  <si>
    <t>9.4</t>
  </si>
  <si>
    <t>RODAPÉS, SOLEIRAS E PEITORÍS</t>
  </si>
  <si>
    <t>10.1</t>
  </si>
  <si>
    <t>10.2</t>
  </si>
  <si>
    <t>10.3</t>
  </si>
  <si>
    <t>PEITORIL LINEAR EM GRANITO OU MÁRMORE, L = 15CM, COMPRIMENTO DE ATÉ 2M, ASSENTADO COM ARGAMASSA 1:6 COM ADITIVO. AF_11/2020</t>
  </si>
  <si>
    <t>PISOS</t>
  </si>
  <si>
    <t>11.1</t>
  </si>
  <si>
    <t>11.2</t>
  </si>
  <si>
    <t>11.3</t>
  </si>
  <si>
    <t>10.0</t>
  </si>
  <si>
    <t>11.0</t>
  </si>
  <si>
    <t>CALÇADA (INCL. ALICERCE, BALDRAME E CONCRETO C/ JUNTA SECA)</t>
  </si>
  <si>
    <t>REVESTIMENTO CERÂMICO PARA PISO COM PLACAS TIPO ESMALTADA EXTRA DE DIMENSÕES 45X45 CM APLICADA EM AMBIENTES DE ÁREA MAIOR QUE 10 M2. AF_06/2014</t>
  </si>
  <si>
    <t>87251</t>
  </si>
  <si>
    <t>EXECUÇÃO DE PASSEIO (CALÇADA) OU PISO DE CONCRETO COM CONCRETO MOLDADO IN LOCO, USINADO, ACABAMENTO CONVENCIONAL, NÃO ARMADO. AF_07/2016</t>
  </si>
  <si>
    <t>12.0</t>
  </si>
  <si>
    <t>FORROS</t>
  </si>
  <si>
    <t>12.1</t>
  </si>
  <si>
    <t>FORRO EM RÉGUAS DE PVC, FRISADO, PARA AMBIENTES COMERCIAIS, INCLUSIVE ESTRUTURA DE FIXAÇÃO. AF_05/2017_P</t>
  </si>
  <si>
    <t>PINTURAS</t>
  </si>
  <si>
    <t>150377</t>
  </si>
  <si>
    <t>ESMALTE SINTÉTICO S/ MADEIRA C/ SELADOR SEM MASSA</t>
  </si>
  <si>
    <t>13.1</t>
  </si>
  <si>
    <t>13.2</t>
  </si>
  <si>
    <t>13.3</t>
  </si>
  <si>
    <t>13.4</t>
  </si>
  <si>
    <t>13.0</t>
  </si>
  <si>
    <t>150207</t>
  </si>
  <si>
    <t>ACRÍLICA PARA PISO</t>
  </si>
  <si>
    <t>13.5</t>
  </si>
  <si>
    <t>14.1</t>
  </si>
  <si>
    <t>CAIXA POLIFÁSICA PADRÃO EQUATORIAL</t>
  </si>
  <si>
    <t>DISJUNTOR 3P - 10 A 50A - PADRÃO DIN</t>
  </si>
  <si>
    <t>DISJUNTOR 2P - 6 A 32A - PADRÃO DIN</t>
  </si>
  <si>
    <t>DISJUNTOR 1P - 6 A 32A - PADRÃO DIN</t>
  </si>
  <si>
    <t>CABO DE COBRE 16MM2 - 750 V</t>
  </si>
  <si>
    <t>CABO DE COBRE  NÚ 16MM2 - 750 V</t>
  </si>
  <si>
    <t>PONTO DE LUZ / FORÇA (C/ TUBUL., CAIXA E FIAÇÃO) ATE 200W</t>
  </si>
  <si>
    <t>CABO DE COBRE 2,5MM2 - 750 V</t>
  </si>
  <si>
    <t>CABO DE COBRE 4MM2 - 750 V</t>
  </si>
  <si>
    <t>INTERRUPTOR 1 TECLA SIMPLES (S/ FIAÇÃO)</t>
  </si>
  <si>
    <t>INTERRUPTOR 3 TECLAS SIMPLES (S/ FIAÇÃO)</t>
  </si>
  <si>
    <t>TOMADA 2P+T 10A (S/FIAÇÃO)</t>
  </si>
  <si>
    <t>TOMADA 2P+T 20A (S/FIAÇÃO)</t>
  </si>
  <si>
    <t>TOMADA 2 (2P+T 20A) (S/FIAÇÃO)</t>
  </si>
  <si>
    <t>HASTE DE AÇO COBREADA 5/8"x2,40M C/ CONECTOR</t>
  </si>
  <si>
    <t>171016</t>
  </si>
  <si>
    <t>LUMINÁRIA ABALUX (2X40) - COMPLETA</t>
  </si>
  <si>
    <t>171015</t>
  </si>
  <si>
    <t>LUMINÁRIA ABALUX (2X20) - COMPLETA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</si>
  <si>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</si>
  <si>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</si>
  <si>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</si>
  <si>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</si>
  <si>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</si>
  <si>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</si>
  <si>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</si>
  <si>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</si>
  <si>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</si>
  <si>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</si>
  <si>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</si>
  <si>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</si>
  <si>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</si>
  <si>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</si>
  <si>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</si>
  <si>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</si>
  <si>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</si>
  <si>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INSTALAÇÕES TELEFÔNICAS E LÓGICA</t>
  </si>
  <si>
    <t>POTO DE LÓGICA - UTP (C/ INSTALAÇÃO APARENTE)</t>
  </si>
  <si>
    <t>TOMADA FÊMEA RJ-45 COMPLETA</t>
  </si>
  <si>
    <t>INSTALAÇÕES DE AR CONDICIONADO</t>
  </si>
  <si>
    <t>PONTO DE LUZ / FORÇA (C/ TUBUL., CAIXA E FIAÇÃO) ACIMA DE 200W</t>
  </si>
  <si>
    <t>PONTO DE CRENO P/ SPLIT (10M)</t>
  </si>
  <si>
    <t>15.1</t>
  </si>
  <si>
    <t>15.2</t>
  </si>
  <si>
    <t>16.1</t>
  </si>
  <si>
    <t>16.2</t>
  </si>
  <si>
    <t>TANQUE SÉPTICO CIRCULAR, EM CONCRETO PRÉ-MOLDADO, DIÂMETRO INTERNO = 1,40 M, ALTURA INTERNA = 2,50 M, VOLUME ÚTIL: 3463,6 L (PARA 13 CONTRIBUINTES). AF_12/2020</t>
  </si>
  <si>
    <t>SUMIDOURO CIRCULAR, EM CONCRETO PRÉ-MOLDADO, DIÂMETRO INTERNO = 1,88 M, ALTURA INTERNA = 2,00 M, ÁREA DE INFILTRAÇÃO: 13,1 M² (PARA 5 CONTRIBUINTES). AF_12/2020</t>
  </si>
  <si>
    <t>PONTO DE ÁGUA (INCL. TUBOS E CONEXÕES)</t>
  </si>
  <si>
    <t>PONTO DE ESGOTO (INCL. TUBOS, CONEXÕES, CX. E RALO)</t>
  </si>
  <si>
    <t>BACIA SIFONADA C/ CX. DESCARGA ACOPLADA C/ ASSENTO</t>
  </si>
  <si>
    <t>LAVATÓRIO DE LOUÇA S/ COLUNA (INCL. SIFÃO, VÁLVULA E TORNEIRA)</t>
  </si>
  <si>
    <t>14.0</t>
  </si>
  <si>
    <t>CENTRO DE DISTRIBUIÇÃO PARA 24 DISJUNTORES (C/ BARRAMENTO)</t>
  </si>
  <si>
    <t>15.0</t>
  </si>
  <si>
    <t>16.0</t>
  </si>
  <si>
    <t>PORTA PAPPEL HIGIÊNICO - POLIPROPILENO</t>
  </si>
  <si>
    <t>PORTA PAPPEL TOALHA - POLIPROPILENO</t>
  </si>
  <si>
    <t>PIA 01 CUBA EM AÇO INOX C/ TORN., SIFÃO E VÁLVULA 91,50M)</t>
  </si>
  <si>
    <t>SABONETEIRA C/ RESERVATÓRIO - POLIPROPILENO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</si>
  <si>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</si>
  <si>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</si>
  <si>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</si>
  <si>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</si>
  <si>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</si>
  <si>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</si>
  <si>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</si>
  <si>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</si>
  <si>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</si>
  <si>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</si>
  <si>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OUTROS</t>
  </si>
  <si>
    <t>EXTINTOR DE INCÊNDIO ABC - 6KG</t>
  </si>
  <si>
    <t>BARRA EM AÇO INOX (PCD)</t>
  </si>
  <si>
    <t>PLACA DE INAUGURAÇÃO EM AÇO INOX/LETRAS BAIX. RELEVO (40 x 30CM)</t>
  </si>
  <si>
    <t>18.1</t>
  </si>
  <si>
    <t>18.2</t>
  </si>
  <si>
    <t>19.1</t>
  </si>
  <si>
    <t>Subtotal item 5</t>
  </si>
  <si>
    <t>Subtotal item 7</t>
  </si>
  <si>
    <t>Subtotal item 8</t>
  </si>
  <si>
    <t>Subtotal item 9</t>
  </si>
  <si>
    <t>Subtotal item 10</t>
  </si>
  <si>
    <t>Subtotal item 11</t>
  </si>
  <si>
    <t>Subtotal item 12</t>
  </si>
  <si>
    <t>Subtotal item 13</t>
  </si>
  <si>
    <t>Subtotal item 14</t>
  </si>
  <si>
    <t>Subtotal item 15</t>
  </si>
  <si>
    <t>Subtotal item 16</t>
  </si>
  <si>
    <t>Subtotal item 17</t>
  </si>
  <si>
    <t>Subtotal item 18</t>
  </si>
  <si>
    <t>Subtotal item 19</t>
  </si>
  <si>
    <t>17.0</t>
  </si>
  <si>
    <t>17.11</t>
  </si>
  <si>
    <t>18.0</t>
  </si>
  <si>
    <t>19.0</t>
  </si>
  <si>
    <t>30 dias</t>
  </si>
  <si>
    <t>60 dias</t>
  </si>
  <si>
    <t>90 dias</t>
  </si>
  <si>
    <t>120 dias</t>
  </si>
  <si>
    <t>4º MÊS</t>
  </si>
  <si>
    <t>COMUNIDADE DE ITAJURÁ - ZONA RURAL DE COLARES / PARÁ</t>
  </si>
  <si>
    <t>CONCLUSÃO DO POSTO DE SAÚDE DE ITAJURÁ</t>
  </si>
  <si>
    <t>SINAPI - JUNHO 2022</t>
  </si>
  <si>
    <t>CONCLUSÃO DO POSTO DE SAÚDE DE MOCAJATUBA</t>
  </si>
  <si>
    <t>9.5</t>
  </si>
  <si>
    <t>131090</t>
  </si>
  <si>
    <t>PEDRA CARIRI - FILETE OU ALMOFADADA</t>
  </si>
  <si>
    <t>CAIXA ENTERRADA HIDRÁULICA RETANGULAR EM ALVENARIA COM TIJOLOS CERÂMICOS MACIÇOS, DIMENSÕES INTERNAS: 0,4X0,4X0,4 M PARA REDE DE ESGOTO. AF_12/2020</t>
  </si>
  <si>
    <t>17.12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</si>
</sst>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 &quot;#,##0.00;[Red]&quot;-R$ &quot;#,##0.00"/>
    <numFmt numFmtId="166" formatCode="_(&quot;R$ &quot;* #,##0.00_);_(&quot;R$ &quot;* \(#,##0.00\);_(&quot;R$ &quot;* &quot;-&quot;??_);_(@_)"/>
    <numFmt numFmtId="167" formatCode="&quot;R$&quot;\ #,##0.00"/>
    <numFmt numFmtId="168" formatCode="_([$€]* #,##0.00_);_([$€]* \(#,##0.00\);_([$€]* &quot;-&quot;??_);_(@_)"/>
    <numFmt numFmtId="169" formatCode="_(&quot;R$&quot;* #,##0.00_);_(&quot;R$&quot;* \(#,##0.00\);_(&quot;R$&quot;* &quot;-&quot;??_);_(@_)"/>
    <numFmt numFmtId="170" formatCode="_-[$R$-416]\ * #,##0.00_-;\-[$R$-416]\ * #,##0.00_-;_-[$R$-416]\ * &quot;-&quot;??_-;_-@_-"/>
    <numFmt numFmtId="171" formatCode="_-&quot;R$ &quot;* #,##0.00_-;&quot;-R$ &quot;* #,##0.00_-;_-&quot;R$ &quot;* \-??_-;_-@_-"/>
    <numFmt numFmtId="172" formatCode="&quot;R$&quot;#,##0.00_);[Red]\(&quot;R$&quot;#,##0.00\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rgb="FF000000"/>
      <name val="Calibri"/>
      <family val="2"/>
      <charset val="204"/>
    </font>
    <font>
      <b/>
      <sz val="16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Courier"/>
      <family val="3"/>
    </font>
    <font>
      <sz val="1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8"/>
      <color rgb="FF000000"/>
      <name val="Segoe UI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  <charset val="1"/>
    </font>
    <font>
      <b/>
      <sz val="26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theme="1"/>
      <name val="Arial"/>
      <family val="2"/>
    </font>
    <font>
      <b/>
      <sz val="2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i/>
      <u val="singleAccounting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2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55"/>
      </patternFill>
    </fill>
    <fill>
      <patternFill patternType="solid">
        <fgColor rgb="FFFFC000"/>
        <bgColor indexed="31"/>
      </patternFill>
    </fill>
    <fill>
      <patternFill patternType="solid">
        <fgColor rgb="FFFFC000"/>
        <bgColor indexed="26"/>
      </patternFill>
    </fill>
    <fill>
      <patternFill patternType="solid">
        <fgColor rgb="FF00B050"/>
        <bgColor indexed="22"/>
      </patternFill>
    </fill>
    <fill>
      <patternFill patternType="solid">
        <fgColor rgb="FFFFC000"/>
        <b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7">
    <xf numFmtId="168" fontId="0" fillId="0" borderId="0"/>
    <xf numFmtId="164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3" fillId="0" borderId="0"/>
    <xf numFmtId="166" fontId="3" fillId="0" borderId="0" applyFont="0" applyFill="0" applyBorder="0" applyAlignment="0" applyProtection="0"/>
    <xf numFmtId="168" fontId="3" fillId="0" borderId="0"/>
    <xf numFmtId="168" fontId="7" fillId="0" borderId="0"/>
    <xf numFmtId="168" fontId="8" fillId="0" borderId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/>
    <xf numFmtId="168" fontId="3" fillId="0" borderId="0"/>
    <xf numFmtId="164" fontId="2" fillId="0" borderId="0" applyFont="0" applyFill="0" applyBorder="0" applyAlignment="0" applyProtection="0"/>
    <xf numFmtId="168" fontId="10" fillId="0" borderId="0"/>
    <xf numFmtId="169" fontId="10" fillId="0" borderId="0" applyFont="0" applyFill="0" applyBorder="0" applyAlignment="0" applyProtection="0"/>
    <xf numFmtId="168" fontId="3" fillId="0" borderId="0"/>
    <xf numFmtId="168" fontId="3" fillId="0" borderId="0"/>
    <xf numFmtId="168" fontId="12" fillId="0" borderId="0"/>
    <xf numFmtId="168" fontId="12" fillId="0" borderId="0"/>
    <xf numFmtId="168" fontId="3" fillId="0" borderId="0"/>
    <xf numFmtId="168" fontId="3" fillId="0" borderId="0"/>
    <xf numFmtId="168" fontId="3" fillId="0" borderId="0"/>
    <xf numFmtId="168" fontId="1" fillId="0" borderId="0"/>
    <xf numFmtId="168" fontId="1" fillId="0" borderId="0"/>
    <xf numFmtId="168" fontId="1" fillId="0" borderId="0"/>
    <xf numFmtId="9" fontId="3" fillId="0" borderId="0" quotePrefix="1" applyFont="0" applyFill="0" applyBorder="0" applyAlignment="0">
      <protection locked="0"/>
    </xf>
    <xf numFmtId="9" fontId="3" fillId="0" borderId="0" quotePrefix="1" applyFont="0" applyFill="0" applyBorder="0" applyAlignment="0">
      <protection locked="0"/>
    </xf>
    <xf numFmtId="9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3" fillId="0" borderId="0" quotePrefix="1" applyFont="0" applyFill="0" applyBorder="0" applyAlignment="0">
      <protection locked="0"/>
    </xf>
    <xf numFmtId="43" fontId="3" fillId="0" borderId="0" quotePrefix="1" applyFont="0" applyFill="0" applyBorder="0" applyAlignment="0">
      <protection locked="0"/>
    </xf>
    <xf numFmtId="164" fontId="1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505">
    <xf numFmtId="168" fontId="0" fillId="0" borderId="0" xfId="0"/>
    <xf numFmtId="168" fontId="3" fillId="0" borderId="0" xfId="0" applyFont="1" applyAlignment="1">
      <alignment vertical="center" wrapText="1"/>
    </xf>
    <xf numFmtId="164" fontId="3" fillId="0" borderId="0" xfId="1" applyFont="1" applyBorder="1" applyAlignment="1">
      <alignment horizontal="center" vertical="center" wrapText="1"/>
    </xf>
    <xf numFmtId="168" fontId="13" fillId="0" borderId="0" xfId="0" applyFont="1"/>
    <xf numFmtId="168" fontId="3" fillId="2" borderId="0" xfId="0" applyFont="1" applyFill="1" applyBorder="1" applyAlignment="1">
      <alignment horizontal="center" vertical="center" wrapText="1"/>
    </xf>
    <xf numFmtId="164" fontId="3" fillId="0" borderId="0" xfId="1" applyNumberFormat="1" applyFont="1" applyBorder="1" applyAlignment="1">
      <alignment vertical="center" wrapText="1"/>
    </xf>
    <xf numFmtId="168" fontId="0" fillId="2" borderId="0" xfId="0" applyFill="1"/>
    <xf numFmtId="168" fontId="0" fillId="0" borderId="3" xfId="0" applyBorder="1"/>
    <xf numFmtId="168" fontId="0" fillId="0" borderId="17" xfId="0" applyBorder="1"/>
    <xf numFmtId="168" fontId="4" fillId="0" borderId="0" xfId="0" applyFont="1" applyBorder="1" applyAlignment="1">
      <alignment horizontal="left" vertical="center" wrapText="1"/>
    </xf>
    <xf numFmtId="168" fontId="3" fillId="0" borderId="0" xfId="0" applyFont="1" applyBorder="1" applyAlignment="1">
      <alignment horizontal="center" vertical="center" wrapText="1"/>
    </xf>
    <xf numFmtId="168" fontId="13" fillId="2" borderId="0" xfId="0" applyFont="1" applyFill="1"/>
    <xf numFmtId="168" fontId="3" fillId="0" borderId="0" xfId="0" applyFont="1" applyBorder="1" applyAlignment="1">
      <alignment vertical="center" wrapText="1"/>
    </xf>
    <xf numFmtId="170" fontId="13" fillId="0" borderId="0" xfId="0" applyNumberFormat="1" applyFont="1" applyAlignment="1">
      <alignment vertical="center" wrapText="1"/>
    </xf>
    <xf numFmtId="43" fontId="13" fillId="0" borderId="0" xfId="0" applyNumberFormat="1" applyFont="1" applyAlignment="1">
      <alignment vertical="center" wrapText="1"/>
    </xf>
    <xf numFmtId="168" fontId="5" fillId="0" borderId="0" xfId="0" applyFont="1" applyBorder="1" applyAlignment="1">
      <alignment horizontal="left" vertical="center" wrapText="1"/>
    </xf>
    <xf numFmtId="168" fontId="13" fillId="0" borderId="0" xfId="0" applyFont="1" applyAlignment="1">
      <alignment vertical="center" wrapText="1"/>
    </xf>
    <xf numFmtId="168" fontId="13" fillId="0" borderId="0" xfId="0" applyFont="1" applyAlignment="1">
      <alignment horizontal="left" vertical="center" wrapText="1"/>
    </xf>
    <xf numFmtId="2" fontId="13" fillId="0" borderId="0" xfId="1" applyNumberFormat="1" applyFont="1" applyFill="1" applyAlignment="1">
      <alignment horizontal="center" vertical="center" wrapText="1"/>
    </xf>
    <xf numFmtId="167" fontId="13" fillId="0" borderId="0" xfId="1" applyNumberFormat="1" applyFont="1" applyAlignment="1">
      <alignment horizontal="center" vertical="center" wrapText="1"/>
    </xf>
    <xf numFmtId="168" fontId="13" fillId="3" borderId="17" xfId="0" applyFont="1" applyFill="1" applyBorder="1" applyAlignment="1">
      <alignment vertical="center"/>
    </xf>
    <xf numFmtId="168" fontId="13" fillId="3" borderId="3" xfId="0" applyFont="1" applyFill="1" applyBorder="1" applyAlignment="1">
      <alignment vertical="center"/>
    </xf>
    <xf numFmtId="168" fontId="13" fillId="3" borderId="8" xfId="0" applyFont="1" applyFill="1" applyBorder="1" applyAlignment="1">
      <alignment horizontal="center" vertical="center"/>
    </xf>
    <xf numFmtId="168" fontId="5" fillId="3" borderId="0" xfId="0" applyFont="1" applyFill="1" applyBorder="1" applyAlignment="1">
      <alignment horizontal="center" vertical="center"/>
    </xf>
    <xf numFmtId="168" fontId="5" fillId="0" borderId="0" xfId="12" applyFont="1" applyFill="1" applyBorder="1" applyAlignment="1">
      <alignment horizontal="right" vertical="center" wrapText="1"/>
    </xf>
    <xf numFmtId="0" fontId="5" fillId="0" borderId="0" xfId="12" applyNumberFormat="1" applyFont="1" applyFill="1" applyBorder="1" applyAlignment="1">
      <alignment horizontal="right" vertical="center" wrapText="1"/>
    </xf>
    <xf numFmtId="168" fontId="0" fillId="0" borderId="11" xfId="0" applyBorder="1"/>
    <xf numFmtId="168" fontId="9" fillId="0" borderId="11" xfId="0" applyFont="1" applyBorder="1" applyAlignment="1"/>
    <xf numFmtId="165" fontId="13" fillId="0" borderId="2" xfId="0" applyNumberFormat="1" applyFont="1" applyFill="1" applyBorder="1" applyAlignment="1">
      <alignment vertical="center"/>
    </xf>
    <xf numFmtId="168" fontId="5" fillId="0" borderId="8" xfId="12" applyFont="1" applyFill="1" applyBorder="1" applyAlignment="1">
      <alignment horizontal="right" vertical="center" wrapText="1"/>
    </xf>
    <xf numFmtId="168" fontId="13" fillId="0" borderId="0" xfId="0" applyFont="1" applyAlignment="1">
      <alignment horizontal="center" vertical="center" wrapText="1"/>
    </xf>
    <xf numFmtId="168" fontId="0" fillId="0" borderId="5" xfId="0" applyBorder="1"/>
    <xf numFmtId="168" fontId="15" fillId="0" borderId="55" xfId="12" applyFont="1" applyFill="1" applyBorder="1" applyAlignment="1">
      <alignment vertical="center" wrapText="1"/>
    </xf>
    <xf numFmtId="168" fontId="0" fillId="0" borderId="12" xfId="0" applyBorder="1"/>
    <xf numFmtId="168" fontId="13" fillId="2" borderId="25" xfId="0" applyFont="1" applyFill="1" applyBorder="1" applyAlignment="1">
      <alignment horizontal="left" vertical="center" wrapText="1"/>
    </xf>
    <xf numFmtId="168" fontId="19" fillId="0" borderId="64" xfId="0" applyFont="1" applyBorder="1" applyAlignment="1">
      <alignment horizontal="left" vertical="top" wrapText="1"/>
    </xf>
    <xf numFmtId="168" fontId="24" fillId="8" borderId="17" xfId="0" applyFont="1" applyFill="1" applyBorder="1" applyAlignment="1">
      <alignment horizontal="center" vertical="center"/>
    </xf>
    <xf numFmtId="168" fontId="14" fillId="8" borderId="3" xfId="0" applyFont="1" applyFill="1" applyBorder="1" applyAlignment="1">
      <alignment horizontal="center" vertical="center"/>
    </xf>
    <xf numFmtId="168" fontId="14" fillId="8" borderId="10" xfId="0" applyFont="1" applyFill="1" applyBorder="1" applyAlignment="1">
      <alignment horizontal="center" vertical="center"/>
    </xf>
    <xf numFmtId="168" fontId="14" fillId="8" borderId="11" xfId="0" applyFont="1" applyFill="1" applyBorder="1" applyAlignment="1">
      <alignment horizontal="center" vertical="center"/>
    </xf>
    <xf numFmtId="168" fontId="26" fillId="7" borderId="34" xfId="0" applyFont="1" applyFill="1" applyBorder="1" applyAlignment="1">
      <alignment horizontal="center" vertical="center"/>
    </xf>
    <xf numFmtId="168" fontId="28" fillId="0" borderId="64" xfId="0" applyFont="1" applyBorder="1" applyAlignment="1">
      <alignment horizontal="center" vertical="center" wrapText="1"/>
    </xf>
    <xf numFmtId="168" fontId="29" fillId="0" borderId="64" xfId="0" applyFont="1" applyBorder="1" applyAlignment="1">
      <alignment horizontal="left" vertical="top" wrapText="1"/>
    </xf>
    <xf numFmtId="168" fontId="14" fillId="10" borderId="71" xfId="12" applyFont="1" applyFill="1" applyBorder="1" applyAlignment="1">
      <alignment horizontal="center" vertical="center"/>
    </xf>
    <xf numFmtId="10" fontId="14" fillId="6" borderId="62" xfId="12" applyNumberFormat="1" applyFont="1" applyFill="1" applyBorder="1" applyAlignment="1">
      <alignment horizontal="center" vertical="center"/>
    </xf>
    <xf numFmtId="168" fontId="27" fillId="0" borderId="8" xfId="0" applyFont="1" applyBorder="1" applyAlignment="1">
      <alignment vertical="center" wrapText="1"/>
    </xf>
    <xf numFmtId="168" fontId="27" fillId="0" borderId="0" xfId="0" applyFont="1" applyBorder="1" applyAlignment="1">
      <alignment vertical="center" wrapText="1"/>
    </xf>
    <xf numFmtId="168" fontId="27" fillId="0" borderId="0" xfId="0" applyFont="1" applyBorder="1" applyAlignment="1">
      <alignment horizontal="left" vertical="center" wrapText="1"/>
    </xf>
    <xf numFmtId="168" fontId="27" fillId="0" borderId="0" xfId="0" applyFont="1" applyBorder="1" applyAlignment="1">
      <alignment horizontal="center" vertical="center" wrapText="1"/>
    </xf>
    <xf numFmtId="2" fontId="27" fillId="0" borderId="0" xfId="1" applyNumberFormat="1" applyFont="1" applyFill="1" applyBorder="1" applyAlignment="1">
      <alignment horizontal="center" vertical="center" wrapText="1"/>
    </xf>
    <xf numFmtId="167" fontId="27" fillId="0" borderId="0" xfId="1" applyNumberFormat="1" applyFont="1" applyBorder="1" applyAlignment="1">
      <alignment horizontal="center" vertical="center" wrapText="1"/>
    </xf>
    <xf numFmtId="168" fontId="27" fillId="0" borderId="9" xfId="0" applyFont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168" fontId="31" fillId="5" borderId="1" xfId="0" applyFont="1" applyFill="1" applyBorder="1" applyAlignment="1">
      <alignment horizontal="center" vertical="center" wrapText="1"/>
    </xf>
    <xf numFmtId="49" fontId="28" fillId="0" borderId="68" xfId="0" applyNumberFormat="1" applyFont="1" applyBorder="1" applyAlignment="1">
      <alignment horizontal="center" vertical="center" wrapText="1"/>
    </xf>
    <xf numFmtId="168" fontId="29" fillId="0" borderId="67" xfId="0" applyFont="1" applyBorder="1" applyAlignment="1">
      <alignment horizontal="left" vertical="top" wrapText="1"/>
    </xf>
    <xf numFmtId="168" fontId="28" fillId="0" borderId="66" xfId="0" applyFont="1" applyBorder="1" applyAlignment="1">
      <alignment horizontal="center" vertical="center" wrapText="1"/>
    </xf>
    <xf numFmtId="171" fontId="28" fillId="0" borderId="64" xfId="0" applyNumberFormat="1" applyFont="1" applyBorder="1" applyAlignment="1">
      <alignment horizontal="right" vertical="center" wrapText="1"/>
    </xf>
    <xf numFmtId="171" fontId="28" fillId="0" borderId="0" xfId="0" applyNumberFormat="1" applyFont="1" applyBorder="1" applyAlignment="1">
      <alignment horizontal="right" vertical="center" wrapText="1"/>
    </xf>
    <xf numFmtId="168" fontId="13" fillId="0" borderId="0" xfId="12" applyFont="1"/>
    <xf numFmtId="168" fontId="3" fillId="0" borderId="0" xfId="12"/>
    <xf numFmtId="168" fontId="13" fillId="2" borderId="0" xfId="12" applyFont="1" applyFill="1"/>
    <xf numFmtId="0" fontId="5" fillId="0" borderId="9" xfId="12" applyNumberFormat="1" applyFont="1" applyFill="1" applyBorder="1" applyAlignment="1">
      <alignment horizontal="right" vertical="center" wrapText="1"/>
    </xf>
    <xf numFmtId="168" fontId="3" fillId="0" borderId="8" xfId="12" applyBorder="1"/>
    <xf numFmtId="168" fontId="3" fillId="0" borderId="0" xfId="12" applyBorder="1"/>
    <xf numFmtId="168" fontId="3" fillId="0" borderId="9" xfId="12" applyBorder="1"/>
    <xf numFmtId="0" fontId="4" fillId="5" borderId="72" xfId="35" applyFont="1" applyFill="1" applyBorder="1" applyAlignment="1">
      <alignment horizontal="center" vertical="center"/>
    </xf>
    <xf numFmtId="0" fontId="4" fillId="5" borderId="25" xfId="35" applyFont="1" applyFill="1" applyBorder="1" applyAlignment="1">
      <alignment horizontal="center" vertical="center"/>
    </xf>
    <xf numFmtId="0" fontId="4" fillId="5" borderId="1" xfId="35" applyFont="1" applyFill="1" applyBorder="1" applyAlignment="1">
      <alignment horizontal="center" vertical="center"/>
    </xf>
    <xf numFmtId="0" fontId="4" fillId="5" borderId="36" xfId="35" applyFont="1" applyFill="1" applyBorder="1" applyAlignment="1">
      <alignment horizontal="center" vertical="center"/>
    </xf>
    <xf numFmtId="168" fontId="3" fillId="0" borderId="74" xfId="12" applyFont="1" applyBorder="1" applyAlignment="1">
      <alignment horizontal="center" vertical="center" wrapText="1"/>
    </xf>
    <xf numFmtId="168" fontId="3" fillId="0" borderId="13" xfId="12" applyFont="1" applyBorder="1" applyAlignment="1">
      <alignment horizontal="center" vertical="center" wrapText="1"/>
    </xf>
    <xf numFmtId="0" fontId="3" fillId="5" borderId="58" xfId="35" applyFill="1" applyBorder="1" applyAlignment="1">
      <alignment horizontal="center" vertical="center"/>
    </xf>
    <xf numFmtId="0" fontId="3" fillId="5" borderId="4" xfId="35" applyFill="1" applyBorder="1" applyAlignment="1">
      <alignment horizontal="center" vertical="center"/>
    </xf>
    <xf numFmtId="0" fontId="4" fillId="5" borderId="57" xfId="35" applyFont="1" applyFill="1" applyBorder="1" applyAlignment="1">
      <alignment horizontal="center" vertical="center"/>
    </xf>
    <xf numFmtId="168" fontId="3" fillId="0" borderId="0" xfId="12" applyAlignment="1">
      <alignment horizontal="center" vertical="center"/>
    </xf>
    <xf numFmtId="0" fontId="4" fillId="2" borderId="58" xfId="35" applyFont="1" applyFill="1" applyBorder="1" applyAlignment="1">
      <alignment horizontal="center" vertical="center"/>
    </xf>
    <xf numFmtId="0" fontId="4" fillId="2" borderId="4" xfId="35" applyFont="1" applyFill="1" applyBorder="1" applyAlignment="1">
      <alignment horizontal="center" vertical="center"/>
    </xf>
    <xf numFmtId="0" fontId="4" fillId="2" borderId="4" xfId="35" applyFont="1" applyFill="1" applyBorder="1" applyAlignment="1">
      <alignment horizontal="center"/>
    </xf>
    <xf numFmtId="172" fontId="4" fillId="2" borderId="4" xfId="35" applyNumberFormat="1" applyFont="1" applyFill="1" applyBorder="1" applyAlignment="1">
      <alignment horizontal="center"/>
    </xf>
    <xf numFmtId="172" fontId="3" fillId="2" borderId="57" xfId="35" applyNumberFormat="1" applyFill="1" applyBorder="1" applyAlignment="1">
      <alignment horizontal="right"/>
    </xf>
    <xf numFmtId="0" fontId="3" fillId="2" borderId="58" xfId="35" applyFill="1" applyBorder="1" applyAlignment="1">
      <alignment horizontal="center" vertical="center" wrapText="1"/>
    </xf>
    <xf numFmtId="0" fontId="3" fillId="2" borderId="4" xfId="35" applyFill="1" applyBorder="1" applyAlignment="1">
      <alignment horizontal="center" vertical="center" wrapText="1"/>
    </xf>
    <xf numFmtId="0" fontId="3" fillId="2" borderId="4" xfId="35" applyFill="1" applyBorder="1" applyAlignment="1">
      <alignment horizontal="center" vertical="center"/>
    </xf>
    <xf numFmtId="2" fontId="3" fillId="2" borderId="4" xfId="35" applyNumberFormat="1" applyFill="1" applyBorder="1" applyAlignment="1">
      <alignment horizontal="center" vertical="center"/>
    </xf>
    <xf numFmtId="169" fontId="3" fillId="0" borderId="4" xfId="35" applyNumberFormat="1" applyFont="1" applyFill="1" applyBorder="1" applyAlignment="1">
      <alignment horizontal="center" vertical="center"/>
    </xf>
    <xf numFmtId="44" fontId="3" fillId="2" borderId="57" xfId="35" applyNumberFormat="1" applyFill="1" applyBorder="1" applyAlignment="1">
      <alignment horizontal="right" vertical="center"/>
    </xf>
    <xf numFmtId="0" fontId="3" fillId="5" borderId="63" xfId="35" applyFill="1" applyBorder="1" applyAlignment="1">
      <alignment horizontal="center" vertical="center"/>
    </xf>
    <xf numFmtId="0" fontId="3" fillId="5" borderId="61" xfId="35" applyFill="1" applyBorder="1" applyAlignment="1">
      <alignment horizontal="center" vertical="center"/>
    </xf>
    <xf numFmtId="0" fontId="4" fillId="5" borderId="30" xfId="35" applyFont="1" applyFill="1" applyBorder="1" applyAlignment="1"/>
    <xf numFmtId="0" fontId="4" fillId="5" borderId="71" xfId="35" applyFont="1" applyFill="1" applyBorder="1" applyAlignment="1"/>
    <xf numFmtId="0" fontId="4" fillId="5" borderId="61" xfId="35" applyFont="1" applyFill="1" applyBorder="1" applyAlignment="1">
      <alignment horizontal="center"/>
    </xf>
    <xf numFmtId="172" fontId="4" fillId="5" borderId="61" xfId="35" applyNumberFormat="1" applyFont="1" applyFill="1" applyBorder="1" applyAlignment="1">
      <alignment horizontal="center" vertical="center"/>
    </xf>
    <xf numFmtId="44" fontId="4" fillId="5" borderId="62" xfId="35" applyNumberFormat="1" applyFont="1" applyFill="1" applyBorder="1" applyAlignment="1">
      <alignment horizontal="right"/>
    </xf>
    <xf numFmtId="168" fontId="30" fillId="0" borderId="74" xfId="12" applyFont="1" applyBorder="1" applyAlignment="1">
      <alignment vertical="center" wrapText="1"/>
    </xf>
    <xf numFmtId="168" fontId="30" fillId="0" borderId="58" xfId="12" applyFont="1" applyBorder="1" applyAlignment="1">
      <alignment vertical="center" wrapText="1"/>
    </xf>
    <xf numFmtId="168" fontId="30" fillId="0" borderId="63" xfId="12" applyFont="1" applyBorder="1" applyAlignment="1">
      <alignment vertical="center" wrapText="1"/>
    </xf>
    <xf numFmtId="168" fontId="7" fillId="0" borderId="0" xfId="12" applyFont="1" applyAlignment="1">
      <alignment vertical="center"/>
    </xf>
    <xf numFmtId="168" fontId="35" fillId="0" borderId="0" xfId="12" applyFont="1" applyBorder="1" applyAlignment="1">
      <alignment vertical="center"/>
    </xf>
    <xf numFmtId="168" fontId="36" fillId="0" borderId="0" xfId="12" applyFont="1" applyAlignment="1">
      <alignment horizontal="center" vertical="center"/>
    </xf>
    <xf numFmtId="168" fontId="7" fillId="0" borderId="61" xfId="12" applyFont="1" applyBorder="1" applyAlignment="1">
      <alignment horizontal="center" vertical="center" wrapText="1"/>
    </xf>
    <xf numFmtId="168" fontId="7" fillId="0" borderId="62" xfId="12" applyFont="1" applyBorder="1" applyAlignment="1">
      <alignment horizontal="center" vertical="center" wrapText="1"/>
    </xf>
    <xf numFmtId="168" fontId="7" fillId="0" borderId="4" xfId="12" applyFont="1" applyBorder="1" applyAlignment="1">
      <alignment horizontal="center" vertical="center"/>
    </xf>
    <xf numFmtId="168" fontId="7" fillId="0" borderId="4" xfId="12" applyFont="1" applyBorder="1" applyAlignment="1">
      <alignment vertical="center"/>
    </xf>
    <xf numFmtId="10" fontId="36" fillId="0" borderId="4" xfId="12" applyNumberFormat="1" applyFont="1" applyFill="1" applyBorder="1" applyAlignment="1">
      <alignment horizontal="center" vertical="center"/>
    </xf>
    <xf numFmtId="10" fontId="7" fillId="0" borderId="4" xfId="12" applyNumberFormat="1" applyFont="1" applyFill="1" applyBorder="1" applyAlignment="1">
      <alignment horizontal="center" vertical="center"/>
    </xf>
    <xf numFmtId="168" fontId="35" fillId="14" borderId="4" xfId="12" applyFont="1" applyFill="1" applyBorder="1" applyAlignment="1">
      <alignment horizontal="center" vertical="center"/>
    </xf>
    <xf numFmtId="10" fontId="35" fillId="14" borderId="4" xfId="12" applyNumberFormat="1" applyFont="1" applyFill="1" applyBorder="1" applyAlignment="1">
      <alignment horizontal="center" vertical="center"/>
    </xf>
    <xf numFmtId="168" fontId="35" fillId="14" borderId="25" xfId="12" applyFont="1" applyFill="1" applyBorder="1" applyAlignment="1">
      <alignment horizontal="center" vertical="center"/>
    </xf>
    <xf numFmtId="10" fontId="36" fillId="14" borderId="25" xfId="12" applyNumberFormat="1" applyFont="1" applyFill="1" applyBorder="1" applyAlignment="1">
      <alignment horizontal="center" vertical="center"/>
    </xf>
    <xf numFmtId="168" fontId="7" fillId="0" borderId="13" xfId="12" applyFont="1" applyBorder="1" applyAlignment="1">
      <alignment horizontal="center" vertical="center"/>
    </xf>
    <xf numFmtId="168" fontId="7" fillId="0" borderId="13" xfId="12" applyFont="1" applyBorder="1" applyAlignment="1">
      <alignment vertical="center"/>
    </xf>
    <xf numFmtId="10" fontId="36" fillId="0" borderId="13" xfId="12" applyNumberFormat="1" applyFont="1" applyFill="1" applyBorder="1" applyAlignment="1">
      <alignment horizontal="center" vertical="center"/>
    </xf>
    <xf numFmtId="168" fontId="7" fillId="0" borderId="4" xfId="12" applyFont="1" applyBorder="1" applyAlignment="1">
      <alignment vertical="center" wrapText="1"/>
    </xf>
    <xf numFmtId="10" fontId="36" fillId="14" borderId="4" xfId="12" applyNumberFormat="1" applyFont="1" applyFill="1" applyBorder="1" applyAlignment="1">
      <alignment horizontal="center" vertical="center"/>
    </xf>
    <xf numFmtId="10" fontId="37" fillId="13" borderId="4" xfId="12" applyNumberFormat="1" applyFont="1" applyFill="1" applyBorder="1" applyAlignment="1">
      <alignment horizontal="center" vertical="center"/>
    </xf>
    <xf numFmtId="168" fontId="38" fillId="10" borderId="71" xfId="12" applyFont="1" applyFill="1" applyBorder="1" applyAlignment="1">
      <alignment horizontal="center" vertical="center"/>
    </xf>
    <xf numFmtId="10" fontId="38" fillId="6" borderId="62" xfId="12" applyNumberFormat="1" applyFont="1" applyFill="1" applyBorder="1" applyAlignment="1">
      <alignment horizontal="center" vertical="center"/>
    </xf>
    <xf numFmtId="168" fontId="29" fillId="0" borderId="10" xfId="12" applyFont="1" applyBorder="1"/>
    <xf numFmtId="168" fontId="29" fillId="0" borderId="11" xfId="12" applyFont="1" applyBorder="1"/>
    <xf numFmtId="168" fontId="29" fillId="0" borderId="12" xfId="12" applyFont="1" applyBorder="1"/>
    <xf numFmtId="168" fontId="29" fillId="0" borderId="9" xfId="12" applyFont="1" applyBorder="1"/>
    <xf numFmtId="168" fontId="30" fillId="0" borderId="17" xfId="12" applyFont="1" applyBorder="1" applyAlignment="1">
      <alignment horizontal="center"/>
    </xf>
    <xf numFmtId="168" fontId="30" fillId="0" borderId="3" xfId="12" applyFont="1" applyBorder="1"/>
    <xf numFmtId="168" fontId="29" fillId="0" borderId="3" xfId="12" applyFont="1" applyBorder="1"/>
    <xf numFmtId="2" fontId="29" fillId="0" borderId="2" xfId="12" applyNumberFormat="1" applyFont="1" applyBorder="1"/>
    <xf numFmtId="1" fontId="29" fillId="0" borderId="77" xfId="12" applyNumberFormat="1" applyFont="1" applyBorder="1" applyAlignment="1">
      <alignment horizontal="center"/>
    </xf>
    <xf numFmtId="168" fontId="29" fillId="0" borderId="78" xfId="12" applyFont="1" applyBorder="1"/>
    <xf numFmtId="168" fontId="29" fillId="0" borderId="0" xfId="12" applyFont="1" applyBorder="1"/>
    <xf numFmtId="10" fontId="29" fillId="0" borderId="79" xfId="8" applyNumberFormat="1" applyFont="1" applyFill="1" applyBorder="1" applyAlignment="1" applyProtection="1">
      <alignment horizontal="center"/>
    </xf>
    <xf numFmtId="10" fontId="29" fillId="0" borderId="79" xfId="12" applyNumberFormat="1" applyFont="1" applyBorder="1" applyAlignment="1">
      <alignment horizontal="center"/>
    </xf>
    <xf numFmtId="10" fontId="29" fillId="0" borderId="9" xfId="12" applyNumberFormat="1" applyFont="1" applyBorder="1"/>
    <xf numFmtId="1" fontId="29" fillId="0" borderId="80" xfId="12" applyNumberFormat="1" applyFont="1" applyFill="1" applyBorder="1" applyAlignment="1">
      <alignment horizontal="center"/>
    </xf>
    <xf numFmtId="168" fontId="29" fillId="0" borderId="81" xfId="12" applyFont="1" applyFill="1" applyBorder="1"/>
    <xf numFmtId="168" fontId="29" fillId="0" borderId="82" xfId="12" applyFont="1" applyFill="1" applyBorder="1"/>
    <xf numFmtId="10" fontId="29" fillId="0" borderId="83" xfId="8" applyNumberFormat="1" applyFont="1" applyFill="1" applyBorder="1" applyAlignment="1" applyProtection="1">
      <alignment horizontal="center"/>
    </xf>
    <xf numFmtId="168" fontId="29" fillId="0" borderId="8" xfId="12" applyFont="1" applyFill="1" applyBorder="1" applyAlignment="1">
      <alignment horizontal="center"/>
    </xf>
    <xf numFmtId="168" fontId="29" fillId="0" borderId="0" xfId="12" applyFont="1" applyFill="1" applyBorder="1"/>
    <xf numFmtId="2" fontId="29" fillId="0" borderId="7" xfId="12" applyNumberFormat="1" applyFont="1" applyBorder="1"/>
    <xf numFmtId="168" fontId="29" fillId="0" borderId="77" xfId="12" applyFont="1" applyFill="1" applyBorder="1" applyAlignment="1">
      <alignment horizontal="center"/>
    </xf>
    <xf numFmtId="168" fontId="29" fillId="0" borderId="78" xfId="12" applyFont="1" applyFill="1" applyBorder="1"/>
    <xf numFmtId="10" fontId="29" fillId="0" borderId="47" xfId="8" applyNumberFormat="1" applyFont="1" applyFill="1" applyBorder="1" applyAlignment="1" applyProtection="1">
      <alignment horizontal="center"/>
    </xf>
    <xf numFmtId="168" fontId="29" fillId="0" borderId="80" xfId="12" applyFont="1" applyFill="1" applyBorder="1" applyAlignment="1">
      <alignment horizontal="center"/>
    </xf>
    <xf numFmtId="168" fontId="39" fillId="0" borderId="81" xfId="12" applyFont="1" applyFill="1" applyBorder="1"/>
    <xf numFmtId="168" fontId="29" fillId="0" borderId="8" xfId="12" applyFont="1" applyFill="1" applyBorder="1"/>
    <xf numFmtId="10" fontId="30" fillId="0" borderId="1" xfId="8" applyNumberFormat="1" applyFont="1" applyFill="1" applyBorder="1" applyAlignment="1" applyProtection="1">
      <alignment horizontal="center"/>
    </xf>
    <xf numFmtId="168" fontId="29" fillId="0" borderId="6" xfId="12" applyFont="1" applyFill="1" applyBorder="1" applyAlignment="1">
      <alignment horizontal="center"/>
    </xf>
    <xf numFmtId="10" fontId="30" fillId="0" borderId="9" xfId="8" applyNumberFormat="1" applyFont="1" applyFill="1" applyBorder="1" applyAlignment="1" applyProtection="1">
      <alignment horizontal="center"/>
    </xf>
    <xf numFmtId="10" fontId="30" fillId="0" borderId="79" xfId="12" applyNumberFormat="1" applyFont="1" applyFill="1" applyBorder="1" applyAlignment="1">
      <alignment horizontal="center" vertical="center"/>
    </xf>
    <xf numFmtId="168" fontId="29" fillId="0" borderId="5" xfId="12" applyFont="1" applyBorder="1"/>
    <xf numFmtId="168" fontId="29" fillId="0" borderId="6" xfId="12" applyFont="1" applyBorder="1"/>
    <xf numFmtId="10" fontId="30" fillId="0" borderId="7" xfId="12" applyNumberFormat="1" applyFont="1" applyBorder="1" applyAlignment="1">
      <alignment horizontal="center"/>
    </xf>
    <xf numFmtId="168" fontId="30" fillId="0" borderId="8" xfId="12" applyFont="1" applyBorder="1"/>
    <xf numFmtId="168" fontId="29" fillId="0" borderId="8" xfId="12" applyFont="1" applyBorder="1"/>
    <xf numFmtId="168" fontId="29" fillId="0" borderId="0" xfId="12" applyFont="1"/>
    <xf numFmtId="168" fontId="29" fillId="0" borderId="8" xfId="12" applyFont="1" applyBorder="1" applyAlignment="1">
      <alignment vertical="center" wrapText="1"/>
    </xf>
    <xf numFmtId="168" fontId="29" fillId="0" borderId="0" xfId="12" applyFont="1" applyBorder="1" applyAlignment="1">
      <alignment vertical="center" wrapText="1"/>
    </xf>
    <xf numFmtId="168" fontId="29" fillId="0" borderId="9" xfId="12" applyFont="1" applyBorder="1" applyAlignment="1">
      <alignment vertical="center" wrapText="1"/>
    </xf>
    <xf numFmtId="168" fontId="29" fillId="2" borderId="25" xfId="0" applyFont="1" applyFill="1" applyBorder="1" applyAlignment="1">
      <alignment horizontal="center" vertical="center" wrapText="1"/>
    </xf>
    <xf numFmtId="0" fontId="13" fillId="2" borderId="13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43" fontId="3" fillId="0" borderId="0" xfId="0" applyNumberFormat="1" applyFont="1" applyAlignment="1">
      <alignment vertical="center" wrapText="1"/>
    </xf>
    <xf numFmtId="49" fontId="23" fillId="5" borderId="1" xfId="0" applyNumberFormat="1" applyFont="1" applyFill="1" applyBorder="1" applyAlignment="1">
      <alignment vertical="center" wrapText="1"/>
    </xf>
    <xf numFmtId="4" fontId="25" fillId="5" borderId="1" xfId="0" applyNumberFormat="1" applyFont="1" applyFill="1" applyBorder="1" applyAlignment="1">
      <alignment horizontal="center" vertical="center" wrapText="1"/>
    </xf>
    <xf numFmtId="167" fontId="25" fillId="5" borderId="1" xfId="1" applyNumberFormat="1" applyFont="1" applyFill="1" applyBorder="1" applyAlignment="1">
      <alignment horizontal="center" vertical="center" wrapText="1"/>
    </xf>
    <xf numFmtId="1" fontId="5" fillId="5" borderId="59" xfId="0" applyNumberFormat="1" applyFont="1" applyFill="1" applyBorder="1" applyAlignment="1">
      <alignment horizontal="center" vertical="center" wrapText="1"/>
    </xf>
    <xf numFmtId="168" fontId="5" fillId="5" borderId="49" xfId="0" applyFont="1" applyFill="1" applyBorder="1" applyAlignment="1">
      <alignment vertical="center" wrapText="1"/>
    </xf>
    <xf numFmtId="168" fontId="30" fillId="5" borderId="49" xfId="0" applyFont="1" applyFill="1" applyBorder="1" applyAlignment="1">
      <alignment vertical="center" wrapText="1"/>
    </xf>
    <xf numFmtId="168" fontId="29" fillId="0" borderId="70" xfId="0" applyFont="1" applyFill="1" applyBorder="1" applyAlignment="1">
      <alignment horizontal="center" vertical="center" wrapText="1"/>
    </xf>
    <xf numFmtId="168" fontId="13" fillId="0" borderId="56" xfId="0" applyFont="1" applyFill="1" applyBorder="1" applyAlignment="1">
      <alignment horizontal="center" vertical="center" wrapText="1"/>
    </xf>
    <xf numFmtId="168" fontId="13" fillId="2" borderId="4" xfId="0" applyFont="1" applyFill="1" applyBorder="1" applyAlignment="1">
      <alignment horizontal="left" vertical="center" wrapText="1"/>
    </xf>
    <xf numFmtId="2" fontId="13" fillId="0" borderId="4" xfId="1" applyNumberFormat="1" applyFont="1" applyFill="1" applyBorder="1" applyAlignment="1">
      <alignment horizontal="center" vertical="center" wrapText="1"/>
    </xf>
    <xf numFmtId="171" fontId="28" fillId="0" borderId="4" xfId="0" applyNumberFormat="1" applyFont="1" applyBorder="1" applyAlignment="1">
      <alignment horizontal="right" vertical="center" wrapText="1"/>
    </xf>
    <xf numFmtId="44" fontId="29" fillId="0" borderId="4" xfId="1" applyNumberFormat="1" applyFont="1" applyFill="1" applyBorder="1" applyAlignment="1">
      <alignment horizontal="center" vertical="center" wrapText="1"/>
    </xf>
    <xf numFmtId="168" fontId="29" fillId="0" borderId="57" xfId="0" applyFont="1" applyFill="1" applyBorder="1" applyAlignment="1">
      <alignment horizontal="center" vertical="center" wrapText="1"/>
    </xf>
    <xf numFmtId="168" fontId="30" fillId="0" borderId="4" xfId="0" applyFont="1" applyFill="1" applyBorder="1" applyAlignment="1">
      <alignment horizontal="right" vertical="center" wrapText="1"/>
    </xf>
    <xf numFmtId="10" fontId="29" fillId="2" borderId="57" xfId="8" applyNumberFormat="1" applyFont="1" applyFill="1" applyBorder="1" applyAlignment="1">
      <alignment vertical="center" wrapText="1"/>
    </xf>
    <xf numFmtId="168" fontId="30" fillId="0" borderId="8" xfId="0" applyFont="1" applyFill="1" applyBorder="1" applyAlignment="1">
      <alignment horizontal="right" vertical="center" wrapText="1"/>
    </xf>
    <xf numFmtId="168" fontId="30" fillId="0" borderId="0" xfId="0" applyFont="1" applyFill="1" applyBorder="1" applyAlignment="1">
      <alignment horizontal="right" vertical="center" wrapText="1"/>
    </xf>
    <xf numFmtId="44" fontId="30" fillId="0" borderId="0" xfId="1" applyNumberFormat="1" applyFont="1" applyFill="1" applyBorder="1" applyAlignment="1">
      <alignment horizontal="center" vertical="center" wrapText="1"/>
    </xf>
    <xf numFmtId="10" fontId="29" fillId="2" borderId="9" xfId="8" applyNumberFormat="1" applyFont="1" applyFill="1" applyBorder="1" applyAlignment="1">
      <alignment vertical="center" wrapText="1"/>
    </xf>
    <xf numFmtId="1" fontId="14" fillId="5" borderId="56" xfId="0" applyNumberFormat="1" applyFont="1" applyFill="1" applyBorder="1" applyAlignment="1">
      <alignment horizontal="center" vertical="center" wrapText="1"/>
    </xf>
    <xf numFmtId="168" fontId="14" fillId="5" borderId="4" xfId="0" applyFont="1" applyFill="1" applyBorder="1" applyAlignment="1">
      <alignment vertical="center" wrapText="1"/>
    </xf>
    <xf numFmtId="168" fontId="24" fillId="5" borderId="57" xfId="0" applyFont="1" applyFill="1" applyBorder="1" applyAlignment="1">
      <alignment horizontal="center" vertical="center" wrapText="1"/>
    </xf>
    <xf numFmtId="168" fontId="29" fillId="0" borderId="56" xfId="0" applyFont="1" applyFill="1" applyBorder="1" applyAlignment="1">
      <alignment horizontal="center" vertical="center" wrapText="1"/>
    </xf>
    <xf numFmtId="168" fontId="28" fillId="0" borderId="4" xfId="0" applyFont="1" applyBorder="1" applyAlignment="1">
      <alignment horizontal="center" vertical="center" wrapText="1"/>
    </xf>
    <xf numFmtId="49" fontId="28" fillId="0" borderId="4" xfId="0" applyNumberFormat="1" applyFont="1" applyBorder="1" applyAlignment="1">
      <alignment horizontal="center" vertical="center" wrapText="1"/>
    </xf>
    <xf numFmtId="168" fontId="29" fillId="2" borderId="4" xfId="0" applyFont="1" applyFill="1" applyBorder="1" applyAlignment="1">
      <alignment horizontal="left" vertical="center" wrapText="1"/>
    </xf>
    <xf numFmtId="168" fontId="29" fillId="2" borderId="4" xfId="0" applyFont="1" applyFill="1" applyBorder="1" applyAlignment="1">
      <alignment horizontal="center" vertical="center" wrapText="1"/>
    </xf>
    <xf numFmtId="2" fontId="29" fillId="0" borderId="4" xfId="1" applyNumberFormat="1" applyFont="1" applyFill="1" applyBorder="1" applyAlignment="1">
      <alignment horizontal="center" vertical="center" wrapText="1"/>
    </xf>
    <xf numFmtId="171" fontId="28" fillId="0" borderId="4" xfId="0" applyNumberFormat="1" applyFont="1" applyBorder="1" applyAlignment="1">
      <alignment horizontal="center" vertical="center" wrapText="1"/>
    </xf>
    <xf numFmtId="10" fontId="13" fillId="2" borderId="57" xfId="8" applyNumberFormat="1" applyFont="1" applyFill="1" applyBorder="1" applyAlignment="1">
      <alignment vertical="center" wrapText="1"/>
    </xf>
    <xf numFmtId="168" fontId="28" fillId="0" borderId="4" xfId="0" applyFont="1" applyBorder="1" applyAlignment="1">
      <alignment horizontal="center" vertical="center" wrapText="1"/>
    </xf>
    <xf numFmtId="168" fontId="27" fillId="2" borderId="4" xfId="0" applyFont="1" applyFill="1" applyBorder="1" applyAlignment="1">
      <alignment horizontal="center" vertical="center" wrapText="1"/>
    </xf>
    <xf numFmtId="168" fontId="5" fillId="0" borderId="4" xfId="0" applyFont="1" applyFill="1" applyBorder="1" applyAlignment="1">
      <alignment horizontal="right" vertical="center" wrapText="1"/>
    </xf>
    <xf numFmtId="10" fontId="27" fillId="2" borderId="57" xfId="8" applyNumberFormat="1" applyFont="1" applyFill="1" applyBorder="1" applyAlignment="1">
      <alignment vertical="center" wrapText="1"/>
    </xf>
    <xf numFmtId="168" fontId="5" fillId="0" borderId="8" xfId="0" applyFont="1" applyFill="1" applyBorder="1" applyAlignment="1">
      <alignment horizontal="right" vertical="center" wrapText="1"/>
    </xf>
    <xf numFmtId="168" fontId="5" fillId="0" borderId="0" xfId="0" applyFont="1" applyFill="1" applyBorder="1" applyAlignment="1">
      <alignment horizontal="right" vertical="center" wrapText="1"/>
    </xf>
    <xf numFmtId="44" fontId="5" fillId="0" borderId="0" xfId="1" applyNumberFormat="1" applyFont="1" applyFill="1" applyBorder="1" applyAlignment="1">
      <alignment horizontal="center" vertical="center" wrapText="1"/>
    </xf>
    <xf numFmtId="10" fontId="27" fillId="2" borderId="9" xfId="8" applyNumberFormat="1" applyFont="1" applyFill="1" applyBorder="1" applyAlignment="1">
      <alignment vertical="center" wrapText="1"/>
    </xf>
    <xf numFmtId="1" fontId="23" fillId="5" borderId="56" xfId="0" applyNumberFormat="1" applyFont="1" applyFill="1" applyBorder="1" applyAlignment="1">
      <alignment horizontal="center" vertical="center" wrapText="1"/>
    </xf>
    <xf numFmtId="168" fontId="23" fillId="5" borderId="4" xfId="0" applyFont="1" applyFill="1" applyBorder="1" applyAlignment="1">
      <alignment vertical="center" wrapText="1"/>
    </xf>
    <xf numFmtId="10" fontId="42" fillId="5" borderId="57" xfId="8" applyNumberFormat="1" applyFont="1" applyFill="1" applyBorder="1" applyAlignment="1">
      <alignment vertical="center" wrapText="1"/>
    </xf>
    <xf numFmtId="9" fontId="13" fillId="0" borderId="0" xfId="8" applyFont="1" applyAlignment="1">
      <alignment vertical="center" wrapText="1"/>
    </xf>
    <xf numFmtId="1" fontId="27" fillId="0" borderId="56" xfId="0" applyNumberFormat="1" applyFont="1" applyFill="1" applyBorder="1" applyAlignment="1">
      <alignment horizontal="center" vertical="center" wrapText="1"/>
    </xf>
    <xf numFmtId="44" fontId="27" fillId="0" borderId="4" xfId="1" applyNumberFormat="1" applyFont="1" applyFill="1" applyBorder="1" applyAlignment="1">
      <alignment horizontal="center" vertical="center" wrapText="1"/>
    </xf>
    <xf numFmtId="10" fontId="42" fillId="2" borderId="57" xfId="8" applyNumberFormat="1" applyFont="1" applyFill="1" applyBorder="1" applyAlignment="1">
      <alignment vertical="center" wrapText="1"/>
    </xf>
    <xf numFmtId="168" fontId="41" fillId="0" borderId="4" xfId="0" applyFont="1" applyFill="1" applyBorder="1" applyAlignment="1">
      <alignment horizontal="right" vertical="center" wrapText="1"/>
    </xf>
    <xf numFmtId="44" fontId="41" fillId="2" borderId="4" xfId="1" applyNumberFormat="1" applyFont="1" applyFill="1" applyBorder="1" applyAlignment="1">
      <alignment horizontal="center" vertical="center" wrapText="1"/>
    </xf>
    <xf numFmtId="168" fontId="13" fillId="0" borderId="0" xfId="0" applyFont="1" applyFill="1" applyAlignment="1">
      <alignment vertical="center" wrapText="1"/>
    </xf>
    <xf numFmtId="168" fontId="3" fillId="0" borderId="0" xfId="0" applyFont="1" applyFill="1" applyAlignment="1">
      <alignment vertical="center" wrapText="1"/>
    </xf>
    <xf numFmtId="168" fontId="41" fillId="0" borderId="10" xfId="0" applyFont="1" applyFill="1" applyBorder="1" applyAlignment="1">
      <alignment horizontal="right" vertical="center" wrapText="1"/>
    </xf>
    <xf numFmtId="168" fontId="41" fillId="0" borderId="0" xfId="0" applyFont="1" applyFill="1" applyBorder="1" applyAlignment="1">
      <alignment horizontal="right" vertical="center" wrapText="1"/>
    </xf>
    <xf numFmtId="44" fontId="41" fillId="2" borderId="0" xfId="1" applyNumberFormat="1" applyFont="1" applyFill="1" applyBorder="1" applyAlignment="1">
      <alignment horizontal="center" vertical="center" wrapText="1"/>
    </xf>
    <xf numFmtId="168" fontId="41" fillId="0" borderId="8" xfId="0" applyFont="1" applyFill="1" applyBorder="1" applyAlignment="1">
      <alignment horizontal="right" vertical="center" wrapText="1"/>
    </xf>
    <xf numFmtId="168" fontId="43" fillId="5" borderId="57" xfId="0" applyFont="1" applyFill="1" applyBorder="1" applyAlignment="1">
      <alignment horizontal="center" vertical="center" wrapText="1"/>
    </xf>
    <xf numFmtId="1" fontId="29" fillId="0" borderId="56" xfId="0" applyNumberFormat="1" applyFont="1" applyFill="1" applyBorder="1" applyAlignment="1">
      <alignment horizontal="center" vertical="center" wrapText="1"/>
    </xf>
    <xf numFmtId="40" fontId="29" fillId="2" borderId="4" xfId="1" applyNumberFormat="1" applyFont="1" applyFill="1" applyBorder="1" applyAlignment="1">
      <alignment horizontal="center" vertical="center" wrapText="1"/>
    </xf>
    <xf numFmtId="44" fontId="29" fillId="0" borderId="4" xfId="1" applyNumberFormat="1" applyFont="1" applyFill="1" applyBorder="1" applyAlignment="1">
      <alignment horizontal="right" vertical="center" wrapText="1"/>
    </xf>
    <xf numFmtId="168" fontId="7" fillId="0" borderId="9" xfId="0" applyFont="1" applyFill="1" applyBorder="1" applyAlignment="1">
      <alignment horizontal="center" vertical="center" wrapText="1"/>
    </xf>
    <xf numFmtId="44" fontId="30" fillId="2" borderId="4" xfId="1" applyNumberFormat="1" applyFont="1" applyFill="1" applyBorder="1" applyAlignment="1">
      <alignment horizontal="center" vertical="center" wrapText="1"/>
    </xf>
    <xf numFmtId="1" fontId="29" fillId="0" borderId="76" xfId="0" applyNumberFormat="1" applyFont="1" applyFill="1" applyBorder="1" applyAlignment="1">
      <alignment horizontal="center" vertical="center" wrapText="1"/>
    </xf>
    <xf numFmtId="0" fontId="13" fillId="2" borderId="25" xfId="0" quotePrefix="1" applyNumberFormat="1" applyFont="1" applyFill="1" applyBorder="1" applyAlignment="1">
      <alignment horizontal="center" vertical="center" wrapText="1"/>
    </xf>
    <xf numFmtId="40" fontId="29" fillId="2" borderId="25" xfId="1" applyNumberFormat="1" applyFont="1" applyFill="1" applyBorder="1" applyAlignment="1">
      <alignment horizontal="center" vertical="center" wrapText="1"/>
    </xf>
    <xf numFmtId="171" fontId="28" fillId="0" borderId="66" xfId="0" applyNumberFormat="1" applyFont="1" applyBorder="1" applyAlignment="1">
      <alignment horizontal="right" vertical="center" wrapText="1"/>
    </xf>
    <xf numFmtId="171" fontId="28" fillId="0" borderId="25" xfId="0" applyNumberFormat="1" applyFont="1" applyBorder="1" applyAlignment="1">
      <alignment horizontal="right" vertical="center" wrapText="1"/>
    </xf>
    <xf numFmtId="44" fontId="29" fillId="0" borderId="25" xfId="1" applyNumberFormat="1" applyFont="1" applyFill="1" applyBorder="1" applyAlignment="1">
      <alignment horizontal="right" vertical="center" wrapText="1"/>
    </xf>
    <xf numFmtId="0" fontId="13" fillId="2" borderId="4" xfId="0" quotePrefix="1" applyNumberFormat="1" applyFont="1" applyFill="1" applyBorder="1" applyAlignment="1">
      <alignment horizontal="center" vertical="center" wrapText="1"/>
    </xf>
    <xf numFmtId="0" fontId="13" fillId="2" borderId="13" xfId="0" quotePrefix="1" applyNumberFormat="1" applyFont="1" applyFill="1" applyBorder="1" applyAlignment="1">
      <alignment horizontal="center" vertical="center" wrapText="1"/>
    </xf>
    <xf numFmtId="168" fontId="13" fillId="2" borderId="13" xfId="0" applyFont="1" applyFill="1" applyBorder="1" applyAlignment="1">
      <alignment horizontal="left" vertical="center" wrapText="1"/>
    </xf>
    <xf numFmtId="168" fontId="29" fillId="2" borderId="13" xfId="0" applyFont="1" applyFill="1" applyBorder="1" applyAlignment="1">
      <alignment horizontal="center" vertical="center" wrapText="1"/>
    </xf>
    <xf numFmtId="40" fontId="29" fillId="2" borderId="13" xfId="1" applyNumberFormat="1" applyFont="1" applyFill="1" applyBorder="1" applyAlignment="1">
      <alignment horizontal="center" vertical="center" wrapText="1"/>
    </xf>
    <xf numFmtId="44" fontId="30" fillId="2" borderId="0" xfId="1" applyNumberFormat="1" applyFont="1" applyFill="1" applyBorder="1" applyAlignment="1">
      <alignment horizontal="center" vertical="center" wrapText="1"/>
    </xf>
    <xf numFmtId="1" fontId="29" fillId="0" borderId="52" xfId="0" applyNumberFormat="1" applyFont="1" applyFill="1" applyBorder="1" applyAlignment="1">
      <alignment horizontal="center" vertical="center" wrapText="1"/>
    </xf>
    <xf numFmtId="168" fontId="28" fillId="0" borderId="19" xfId="0" applyFont="1" applyBorder="1" applyAlignment="1">
      <alignment horizontal="center" vertical="center" wrapText="1"/>
    </xf>
    <xf numFmtId="0" fontId="13" fillId="2" borderId="38" xfId="0" quotePrefix="1" applyNumberFormat="1" applyFont="1" applyFill="1" applyBorder="1" applyAlignment="1">
      <alignment horizontal="center" vertical="center" wrapText="1"/>
    </xf>
    <xf numFmtId="168" fontId="13" fillId="2" borderId="38" xfId="0" applyFont="1" applyFill="1" applyBorder="1" applyAlignment="1">
      <alignment horizontal="left" vertical="center" wrapText="1"/>
    </xf>
    <xf numFmtId="168" fontId="29" fillId="2" borderId="38" xfId="0" applyFont="1" applyFill="1" applyBorder="1" applyAlignment="1">
      <alignment horizontal="center" vertical="center" wrapText="1"/>
    </xf>
    <xf numFmtId="40" fontId="29" fillId="2" borderId="38" xfId="1" applyNumberFormat="1" applyFont="1" applyFill="1" applyBorder="1" applyAlignment="1">
      <alignment horizontal="center" vertical="center" wrapText="1"/>
    </xf>
    <xf numFmtId="171" fontId="28" fillId="0" borderId="19" xfId="0" applyNumberFormat="1" applyFont="1" applyBorder="1" applyAlignment="1">
      <alignment horizontal="right" vertical="center" wrapText="1"/>
    </xf>
    <xf numFmtId="171" fontId="28" fillId="0" borderId="38" xfId="0" applyNumberFormat="1" applyFont="1" applyBorder="1" applyAlignment="1">
      <alignment horizontal="right" vertical="center" wrapText="1"/>
    </xf>
    <xf numFmtId="44" fontId="29" fillId="0" borderId="38" xfId="1" applyNumberFormat="1" applyFont="1" applyFill="1" applyBorder="1" applyAlignment="1">
      <alignment horizontal="right" vertical="center" wrapText="1"/>
    </xf>
    <xf numFmtId="168" fontId="30" fillId="0" borderId="61" xfId="0" applyFont="1" applyFill="1" applyBorder="1" applyAlignment="1">
      <alignment horizontal="right" vertical="center" wrapText="1"/>
    </xf>
    <xf numFmtId="44" fontId="30" fillId="2" borderId="61" xfId="1" applyNumberFormat="1" applyFont="1" applyFill="1" applyBorder="1" applyAlignment="1">
      <alignment horizontal="center" vertical="center" wrapText="1"/>
    </xf>
    <xf numFmtId="10" fontId="27" fillId="2" borderId="62" xfId="8" applyNumberFormat="1" applyFont="1" applyFill="1" applyBorder="1" applyAlignment="1">
      <alignment vertical="center" wrapText="1"/>
    </xf>
    <xf numFmtId="168" fontId="41" fillId="0" borderId="11" xfId="0" applyFont="1" applyFill="1" applyBorder="1" applyAlignment="1">
      <alignment horizontal="right" vertical="center" wrapText="1"/>
    </xf>
    <xf numFmtId="167" fontId="41" fillId="2" borderId="83" xfId="1" applyNumberFormat="1" applyFont="1" applyFill="1" applyBorder="1" applyAlignment="1">
      <alignment horizontal="center" vertical="center" wrapText="1"/>
    </xf>
    <xf numFmtId="11" fontId="23" fillId="5" borderId="2" xfId="0" applyNumberFormat="1" applyFont="1" applyFill="1" applyBorder="1" applyAlignment="1">
      <alignment horizontal="right" vertical="center" wrapText="1"/>
    </xf>
    <xf numFmtId="44" fontId="23" fillId="5" borderId="1" xfId="0" applyNumberFormat="1" applyFont="1" applyFill="1" applyBorder="1" applyAlignment="1">
      <alignment horizontal="center" vertical="center" wrapText="1"/>
    </xf>
    <xf numFmtId="10" fontId="23" fillId="5" borderId="1" xfId="8" applyNumberFormat="1" applyFont="1" applyFill="1" applyBorder="1" applyAlignment="1">
      <alignment horizontal="center" vertical="center" wrapText="1"/>
    </xf>
    <xf numFmtId="167" fontId="27" fillId="0" borderId="6" xfId="1" applyNumberFormat="1" applyFont="1" applyBorder="1" applyAlignment="1">
      <alignment horizontal="center" vertical="center" wrapText="1"/>
    </xf>
    <xf numFmtId="167" fontId="27" fillId="0" borderId="40" xfId="1" applyNumberFormat="1" applyFont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2" borderId="13" xfId="0" applyNumberFormat="1" applyFont="1" applyFill="1" applyBorder="1" applyAlignment="1">
      <alignment horizontal="center" vertical="center" wrapText="1"/>
    </xf>
    <xf numFmtId="168" fontId="30" fillId="0" borderId="4" xfId="0" applyFont="1" applyFill="1" applyBorder="1" applyAlignment="1">
      <alignment horizontal="right" vertical="center" wrapText="1"/>
    </xf>
    <xf numFmtId="168" fontId="28" fillId="0" borderId="4" xfId="0" applyFont="1" applyBorder="1" applyAlignment="1">
      <alignment horizontal="center" vertical="center" wrapText="1"/>
    </xf>
    <xf numFmtId="168" fontId="29" fillId="0" borderId="64" xfId="0" applyFont="1" applyBorder="1" applyAlignment="1">
      <alignment horizontal="left" vertical="center" wrapText="1"/>
    </xf>
    <xf numFmtId="168" fontId="19" fillId="0" borderId="64" xfId="0" applyFont="1" applyBorder="1" applyAlignment="1">
      <alignment horizontal="left" vertical="center" wrapText="1"/>
    </xf>
    <xf numFmtId="168" fontId="29" fillId="2" borderId="87" xfId="0" applyFont="1" applyFill="1" applyBorder="1" applyAlignment="1">
      <alignment horizontal="center" vertical="center" wrapText="1"/>
    </xf>
    <xf numFmtId="10" fontId="13" fillId="3" borderId="14" xfId="0" applyNumberFormat="1" applyFont="1" applyFill="1" applyBorder="1" applyAlignment="1">
      <alignment horizontal="center" vertical="center"/>
    </xf>
    <xf numFmtId="168" fontId="13" fillId="9" borderId="14" xfId="0" applyFont="1" applyFill="1" applyBorder="1" applyAlignment="1">
      <alignment horizontal="center" vertical="center"/>
    </xf>
    <xf numFmtId="10" fontId="13" fillId="3" borderId="13" xfId="0" applyNumberFormat="1" applyFont="1" applyFill="1" applyBorder="1" applyAlignment="1">
      <alignment horizontal="center" vertical="center"/>
    </xf>
    <xf numFmtId="165" fontId="13" fillId="3" borderId="14" xfId="0" applyNumberFormat="1" applyFont="1" applyFill="1" applyBorder="1" applyAlignment="1">
      <alignment horizontal="center" vertical="center"/>
    </xf>
    <xf numFmtId="165" fontId="13" fillId="3" borderId="4" xfId="0" applyNumberFormat="1" applyFont="1" applyFill="1" applyBorder="1" applyAlignment="1">
      <alignment horizontal="center" vertical="center"/>
    </xf>
    <xf numFmtId="168" fontId="25" fillId="7" borderId="32" xfId="0" applyFont="1" applyFill="1" applyBorder="1" applyAlignment="1">
      <alignment horizontal="center" vertical="center"/>
    </xf>
    <xf numFmtId="168" fontId="13" fillId="4" borderId="14" xfId="0" applyFont="1" applyFill="1" applyBorder="1" applyAlignment="1">
      <alignment horizontal="center" vertical="center"/>
    </xf>
    <xf numFmtId="10" fontId="13" fillId="0" borderId="16" xfId="0" applyNumberFormat="1" applyFont="1" applyFill="1" applyBorder="1" applyAlignment="1">
      <alignment horizontal="center" vertical="center"/>
    </xf>
    <xf numFmtId="165" fontId="13" fillId="0" borderId="16" xfId="0" applyNumberFormat="1" applyFont="1" applyFill="1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center" vertical="center"/>
    </xf>
    <xf numFmtId="168" fontId="13" fillId="0" borderId="15" xfId="0" applyFont="1" applyFill="1" applyBorder="1" applyAlignment="1">
      <alignment horizontal="center" vertical="center"/>
    </xf>
    <xf numFmtId="168" fontId="13" fillId="2" borderId="14" xfId="0" applyFont="1" applyFill="1" applyBorder="1" applyAlignment="1">
      <alignment horizontal="center" vertical="center"/>
    </xf>
    <xf numFmtId="167" fontId="29" fillId="0" borderId="0" xfId="1" applyNumberFormat="1" applyFont="1" applyBorder="1" applyAlignment="1">
      <alignment horizontal="right" vertical="center" wrapText="1"/>
    </xf>
    <xf numFmtId="165" fontId="13" fillId="3" borderId="3" xfId="0" applyNumberFormat="1" applyFont="1" applyFill="1" applyBorder="1" applyAlignment="1">
      <alignment horizontal="center" vertical="center"/>
    </xf>
    <xf numFmtId="10" fontId="13" fillId="3" borderId="19" xfId="2" applyNumberFormat="1" applyFont="1" applyFill="1" applyBorder="1" applyAlignment="1" applyProtection="1">
      <alignment horizontal="center" vertical="center"/>
    </xf>
    <xf numFmtId="10" fontId="13" fillId="3" borderId="54" xfId="2" applyNumberFormat="1" applyFont="1" applyFill="1" applyBorder="1" applyAlignment="1" applyProtection="1">
      <alignment horizontal="center" vertical="center"/>
    </xf>
    <xf numFmtId="0" fontId="13" fillId="2" borderId="13" xfId="0" applyNumberFormat="1" applyFont="1" applyFill="1" applyBorder="1" applyAlignment="1">
      <alignment horizontal="center" vertical="center" wrapText="1"/>
    </xf>
    <xf numFmtId="168" fontId="30" fillId="0" borderId="4" xfId="0" applyFont="1" applyFill="1" applyBorder="1" applyAlignment="1">
      <alignment horizontal="right" vertical="center" wrapText="1"/>
    </xf>
    <xf numFmtId="168" fontId="28" fillId="0" borderId="4" xfId="0" applyFont="1" applyBorder="1" applyAlignment="1">
      <alignment horizontal="center" vertical="center" wrapText="1"/>
    </xf>
    <xf numFmtId="1" fontId="29" fillId="0" borderId="4" xfId="0" applyNumberFormat="1" applyFont="1" applyFill="1" applyBorder="1" applyAlignment="1">
      <alignment horizontal="center" vertical="center" wrapText="1"/>
    </xf>
    <xf numFmtId="10" fontId="13" fillId="3" borderId="39" xfId="0" applyNumberFormat="1" applyFont="1" applyFill="1" applyBorder="1" applyAlignment="1">
      <alignment horizontal="center" vertical="center"/>
    </xf>
    <xf numFmtId="10" fontId="13" fillId="0" borderId="15" xfId="0" applyNumberFormat="1" applyFont="1" applyFill="1" applyBorder="1" applyAlignment="1">
      <alignment horizontal="center" vertical="center"/>
    </xf>
    <xf numFmtId="165" fontId="13" fillId="0" borderId="15" xfId="0" applyNumberFormat="1" applyFont="1" applyFill="1" applyBorder="1" applyAlignment="1">
      <alignment horizontal="center" vertical="center"/>
    </xf>
    <xf numFmtId="165" fontId="13" fillId="3" borderId="26" xfId="0" applyNumberFormat="1" applyFont="1" applyFill="1" applyBorder="1" applyAlignment="1">
      <alignment horizontal="center" vertical="center"/>
    </xf>
    <xf numFmtId="168" fontId="22" fillId="8" borderId="17" xfId="0" applyFont="1" applyFill="1" applyBorder="1" applyAlignment="1">
      <alignment vertical="center"/>
    </xf>
    <xf numFmtId="168" fontId="25" fillId="8" borderId="3" xfId="0" applyFont="1" applyFill="1" applyBorder="1" applyAlignment="1">
      <alignment horizontal="center" vertical="center"/>
    </xf>
    <xf numFmtId="168" fontId="21" fillId="8" borderId="3" xfId="0" applyFont="1" applyFill="1" applyBorder="1" applyAlignment="1">
      <alignment horizontal="center" vertical="center"/>
    </xf>
    <xf numFmtId="10" fontId="22" fillId="8" borderId="3" xfId="0" applyNumberFormat="1" applyFont="1" applyFill="1" applyBorder="1" applyAlignment="1">
      <alignment horizontal="center" vertical="center"/>
    </xf>
    <xf numFmtId="168" fontId="13" fillId="3" borderId="17" xfId="0" applyFont="1" applyFill="1" applyBorder="1" applyAlignment="1">
      <alignment horizontal="center" vertical="center"/>
    </xf>
    <xf numFmtId="168" fontId="5" fillId="3" borderId="3" xfId="0" applyFont="1" applyFill="1" applyBorder="1" applyAlignment="1">
      <alignment horizontal="center" vertical="center"/>
    </xf>
    <xf numFmtId="165" fontId="17" fillId="0" borderId="48" xfId="0" applyNumberFormat="1" applyFont="1" applyFill="1" applyBorder="1" applyAlignment="1">
      <alignment horizontal="center" vertical="center"/>
    </xf>
    <xf numFmtId="165" fontId="5" fillId="0" borderId="48" xfId="0" applyNumberFormat="1" applyFont="1" applyFill="1" applyBorder="1" applyAlignment="1">
      <alignment horizontal="center" vertical="center"/>
    </xf>
    <xf numFmtId="165" fontId="13" fillId="0" borderId="48" xfId="0" applyNumberFormat="1" applyFont="1" applyFill="1" applyBorder="1" applyAlignment="1">
      <alignment vertical="center"/>
    </xf>
    <xf numFmtId="165" fontId="13" fillId="3" borderId="39" xfId="0" applyNumberFormat="1" applyFont="1" applyFill="1" applyBorder="1" applyAlignment="1">
      <alignment horizontal="center" vertical="center"/>
    </xf>
    <xf numFmtId="10" fontId="5" fillId="3" borderId="14" xfId="0" applyNumberFormat="1" applyFont="1" applyFill="1" applyBorder="1" applyAlignment="1">
      <alignment horizontal="center" vertical="center"/>
    </xf>
    <xf numFmtId="168" fontId="13" fillId="0" borderId="14" xfId="0" applyFont="1" applyFill="1" applyBorder="1" applyAlignment="1">
      <alignment horizontal="center" vertical="center"/>
    </xf>
    <xf numFmtId="168" fontId="13" fillId="0" borderId="48" xfId="0" applyFont="1" applyFill="1" applyBorder="1" applyAlignment="1">
      <alignment vertical="center"/>
    </xf>
    <xf numFmtId="10" fontId="14" fillId="8" borderId="20" xfId="0" applyNumberFormat="1" applyFont="1" applyFill="1" applyBorder="1" applyAlignment="1">
      <alignment horizontal="center" vertical="center"/>
    </xf>
    <xf numFmtId="10" fontId="5" fillId="3" borderId="0" xfId="2" applyNumberFormat="1" applyFont="1" applyFill="1" applyBorder="1" applyAlignment="1" applyProtection="1">
      <alignment horizontal="center" vertical="center"/>
    </xf>
    <xf numFmtId="10" fontId="5" fillId="3" borderId="3" xfId="2" applyNumberFormat="1" applyFont="1" applyFill="1" applyBorder="1" applyAlignment="1" applyProtection="1">
      <alignment horizontal="center" vertical="center"/>
    </xf>
    <xf numFmtId="165" fontId="24" fillId="8" borderId="35" xfId="0" applyNumberFormat="1" applyFont="1" applyFill="1" applyBorder="1" applyAlignment="1">
      <alignment horizontal="center" vertical="center"/>
    </xf>
    <xf numFmtId="165" fontId="24" fillId="8" borderId="20" xfId="0" applyNumberFormat="1" applyFont="1" applyFill="1" applyBorder="1" applyAlignment="1">
      <alignment horizontal="center" vertical="center"/>
    </xf>
    <xf numFmtId="168" fontId="20" fillId="0" borderId="7" xfId="12" applyFont="1" applyFill="1" applyBorder="1" applyAlignment="1">
      <alignment horizontal="center" vertical="center" wrapText="1"/>
    </xf>
    <xf numFmtId="168" fontId="28" fillId="0" borderId="4" xfId="0" applyFont="1" applyBorder="1" applyAlignment="1">
      <alignment horizontal="center" vertical="center" wrapText="1"/>
    </xf>
    <xf numFmtId="0" fontId="27" fillId="0" borderId="0" xfId="1" applyNumberFormat="1" applyFont="1" applyFill="1" applyBorder="1" applyAlignment="1">
      <alignment horizontal="center" vertical="center" wrapText="1"/>
    </xf>
    <xf numFmtId="49" fontId="28" fillId="0" borderId="92" xfId="0" applyNumberFormat="1" applyFont="1" applyBorder="1" applyAlignment="1">
      <alignment horizontal="center" vertical="center" wrapText="1"/>
    </xf>
    <xf numFmtId="168" fontId="19" fillId="0" borderId="4" xfId="0" applyFont="1" applyBorder="1" applyAlignment="1">
      <alignment horizontal="left" vertical="center" wrapText="1"/>
    </xf>
    <xf numFmtId="168" fontId="19" fillId="0" borderId="93" xfId="0" applyFont="1" applyBorder="1" applyAlignment="1">
      <alignment horizontal="left" vertical="center" wrapText="1"/>
    </xf>
    <xf numFmtId="3" fontId="18" fillId="3" borderId="51" xfId="0" applyNumberFormat="1" applyFont="1" applyFill="1" applyBorder="1" applyAlignment="1">
      <alignment horizontal="center" vertical="center"/>
    </xf>
    <xf numFmtId="3" fontId="18" fillId="3" borderId="52" xfId="0" applyNumberFormat="1" applyFont="1" applyFill="1" applyBorder="1" applyAlignment="1">
      <alignment horizontal="center" vertical="center"/>
    </xf>
    <xf numFmtId="168" fontId="13" fillId="3" borderId="26" xfId="0" applyFont="1" applyFill="1" applyBorder="1" applyAlignment="1">
      <alignment horizontal="left" vertical="center"/>
    </xf>
    <xf numFmtId="168" fontId="13" fillId="3" borderId="27" xfId="0" applyFont="1" applyFill="1" applyBorder="1" applyAlignment="1">
      <alignment horizontal="left" vertical="center"/>
    </xf>
    <xf numFmtId="168" fontId="13" fillId="3" borderId="22" xfId="0" applyFont="1" applyFill="1" applyBorder="1" applyAlignment="1">
      <alignment horizontal="left" vertical="center"/>
    </xf>
    <xf numFmtId="168" fontId="13" fillId="3" borderId="29" xfId="0" applyFont="1" applyFill="1" applyBorder="1" applyAlignment="1">
      <alignment horizontal="left" vertical="center"/>
    </xf>
    <xf numFmtId="165" fontId="18" fillId="0" borderId="4" xfId="0" applyNumberFormat="1" applyFont="1" applyFill="1" applyBorder="1" applyAlignment="1">
      <alignment horizontal="center" vertical="center"/>
    </xf>
    <xf numFmtId="165" fontId="18" fillId="0" borderId="25" xfId="0" applyNumberFormat="1" applyFont="1" applyFill="1" applyBorder="1" applyAlignment="1">
      <alignment horizontal="center" vertical="center"/>
    </xf>
    <xf numFmtId="168" fontId="25" fillId="7" borderId="89" xfId="0" applyFont="1" applyFill="1" applyBorder="1" applyAlignment="1">
      <alignment horizontal="center" vertical="center"/>
    </xf>
    <xf numFmtId="168" fontId="25" fillId="7" borderId="90" xfId="0" applyFont="1" applyFill="1" applyBorder="1" applyAlignment="1">
      <alignment horizontal="center" vertical="center"/>
    </xf>
    <xf numFmtId="3" fontId="18" fillId="3" borderId="53" xfId="0" applyNumberFormat="1" applyFont="1" applyFill="1" applyBorder="1" applyAlignment="1">
      <alignment horizontal="center" vertical="center"/>
    </xf>
    <xf numFmtId="168" fontId="13" fillId="3" borderId="39" xfId="0" applyFont="1" applyFill="1" applyBorder="1" applyAlignment="1">
      <alignment horizontal="left" vertical="center"/>
    </xf>
    <xf numFmtId="168" fontId="13" fillId="3" borderId="37" xfId="0" applyFont="1" applyFill="1" applyBorder="1" applyAlignment="1">
      <alignment horizontal="left" vertical="center"/>
    </xf>
    <xf numFmtId="168" fontId="13" fillId="3" borderId="41" xfId="0" applyFont="1" applyFill="1" applyBorder="1" applyAlignment="1">
      <alignment horizontal="left" vertical="center"/>
    </xf>
    <xf numFmtId="168" fontId="13" fillId="3" borderId="45" xfId="0" applyFont="1" applyFill="1" applyBorder="1" applyAlignment="1">
      <alignment horizontal="left" vertical="center"/>
    </xf>
    <xf numFmtId="168" fontId="13" fillId="3" borderId="18" xfId="0" applyFont="1" applyFill="1" applyBorder="1" applyAlignment="1">
      <alignment horizontal="left" vertical="center"/>
    </xf>
    <xf numFmtId="168" fontId="25" fillId="7" borderId="41" xfId="0" applyFont="1" applyFill="1" applyBorder="1" applyAlignment="1">
      <alignment horizontal="center" vertical="center"/>
    </xf>
    <xf numFmtId="168" fontId="25" fillId="7" borderId="42" xfId="0" applyFont="1" applyFill="1" applyBorder="1" applyAlignment="1">
      <alignment horizontal="center" vertical="center"/>
    </xf>
    <xf numFmtId="168" fontId="25" fillId="7" borderId="43" xfId="0" applyFont="1" applyFill="1" applyBorder="1" applyAlignment="1">
      <alignment horizontal="center" vertical="center"/>
    </xf>
    <xf numFmtId="168" fontId="25" fillId="7" borderId="44" xfId="0" applyFont="1" applyFill="1" applyBorder="1" applyAlignment="1">
      <alignment horizontal="center" vertical="center"/>
    </xf>
    <xf numFmtId="168" fontId="25" fillId="7" borderId="33" xfId="0" applyFont="1" applyFill="1" applyBorder="1" applyAlignment="1">
      <alignment horizontal="center" vertical="center"/>
    </xf>
    <xf numFmtId="168" fontId="25" fillId="7" borderId="88" xfId="0" applyFont="1" applyFill="1" applyBorder="1" applyAlignment="1">
      <alignment horizontal="center" vertical="center"/>
    </xf>
    <xf numFmtId="168" fontId="14" fillId="6" borderId="4" xfId="12" applyFont="1" applyFill="1" applyBorder="1" applyAlignment="1">
      <alignment horizontal="left" vertical="center"/>
    </xf>
    <xf numFmtId="168" fontId="14" fillId="6" borderId="14" xfId="12" applyFont="1" applyFill="1" applyBorder="1" applyAlignment="1">
      <alignment horizontal="left" vertical="center"/>
    </xf>
    <xf numFmtId="168" fontId="14" fillId="6" borderId="57" xfId="12" applyFont="1" applyFill="1" applyBorder="1" applyAlignment="1">
      <alignment horizontal="left" vertical="center"/>
    </xf>
    <xf numFmtId="168" fontId="14" fillId="6" borderId="4" xfId="12" applyFont="1" applyFill="1" applyBorder="1" applyAlignment="1">
      <alignment horizontal="left" vertical="center" wrapText="1"/>
    </xf>
    <xf numFmtId="168" fontId="14" fillId="6" borderId="14" xfId="12" applyFont="1" applyFill="1" applyBorder="1" applyAlignment="1">
      <alignment horizontal="left" vertical="center" wrapText="1"/>
    </xf>
    <xf numFmtId="168" fontId="14" fillId="6" borderId="57" xfId="12" applyFont="1" applyFill="1" applyBorder="1" applyAlignment="1">
      <alignment horizontal="left" vertical="center" wrapText="1"/>
    </xf>
    <xf numFmtId="168" fontId="14" fillId="6" borderId="61" xfId="12" applyFont="1" applyFill="1" applyBorder="1" applyAlignment="1">
      <alignment horizontal="left" vertical="center"/>
    </xf>
    <xf numFmtId="168" fontId="14" fillId="6" borderId="28" xfId="12" applyFont="1" applyFill="1" applyBorder="1" applyAlignment="1">
      <alignment horizontal="left" vertical="center"/>
    </xf>
    <xf numFmtId="168" fontId="14" fillId="6" borderId="62" xfId="12" applyFont="1" applyFill="1" applyBorder="1" applyAlignment="1">
      <alignment horizontal="left" vertical="center"/>
    </xf>
    <xf numFmtId="168" fontId="20" fillId="0" borderId="91" xfId="12" applyFont="1" applyFill="1" applyBorder="1" applyAlignment="1">
      <alignment horizontal="center" vertical="center" wrapText="1"/>
    </xf>
    <xf numFmtId="168" fontId="20" fillId="0" borderId="55" xfId="12" applyFont="1" applyFill="1" applyBorder="1" applyAlignment="1">
      <alignment horizontal="center" vertical="center" wrapText="1"/>
    </xf>
    <xf numFmtId="3" fontId="18" fillId="3" borderId="46" xfId="0" applyNumberFormat="1" applyFont="1" applyFill="1" applyBorder="1" applyAlignment="1">
      <alignment horizontal="center" vertical="center"/>
    </xf>
    <xf numFmtId="168" fontId="13" fillId="3" borderId="4" xfId="0" applyFont="1" applyFill="1" applyBorder="1" applyAlignment="1">
      <alignment horizontal="left" vertical="center"/>
    </xf>
    <xf numFmtId="3" fontId="18" fillId="3" borderId="24" xfId="0" applyNumberFormat="1" applyFont="1" applyFill="1" applyBorder="1" applyAlignment="1">
      <alignment horizontal="center" vertical="center"/>
    </xf>
    <xf numFmtId="168" fontId="25" fillId="5" borderId="56" xfId="12" applyFont="1" applyFill="1" applyBorder="1" applyAlignment="1">
      <alignment horizontal="left" vertical="center" wrapText="1"/>
    </xf>
    <xf numFmtId="168" fontId="25" fillId="5" borderId="14" xfId="12" applyFont="1" applyFill="1" applyBorder="1" applyAlignment="1">
      <alignment horizontal="left" vertical="center" wrapText="1"/>
    </xf>
    <xf numFmtId="168" fontId="25" fillId="5" borderId="60" xfId="12" applyFont="1" applyFill="1" applyBorder="1" applyAlignment="1">
      <alignment horizontal="left" vertical="center" wrapText="1"/>
    </xf>
    <xf numFmtId="168" fontId="25" fillId="5" borderId="28" xfId="12" applyFont="1" applyFill="1" applyBorder="1" applyAlignment="1">
      <alignment horizontal="left" vertical="center" wrapText="1"/>
    </xf>
    <xf numFmtId="168" fontId="25" fillId="7" borderId="31" xfId="0" applyFont="1" applyFill="1" applyBorder="1" applyAlignment="1">
      <alignment horizontal="center" vertical="center"/>
    </xf>
    <xf numFmtId="168" fontId="25" fillId="7" borderId="23" xfId="0" applyFont="1" applyFill="1" applyBorder="1" applyAlignment="1">
      <alignment horizontal="center" vertical="center"/>
    </xf>
    <xf numFmtId="165" fontId="18" fillId="0" borderId="38" xfId="0" applyNumberFormat="1" applyFont="1" applyFill="1" applyBorder="1" applyAlignment="1">
      <alignment horizontal="center" vertical="center"/>
    </xf>
    <xf numFmtId="165" fontId="18" fillId="0" borderId="13" xfId="0" applyNumberFormat="1" applyFont="1" applyFill="1" applyBorder="1" applyAlignment="1">
      <alignment horizontal="center" vertical="center"/>
    </xf>
    <xf numFmtId="168" fontId="40" fillId="0" borderId="0" xfId="12" applyFont="1" applyBorder="1" applyAlignment="1">
      <alignment horizontal="center"/>
    </xf>
    <xf numFmtId="168" fontId="29" fillId="0" borderId="8" xfId="12" applyFont="1" applyBorder="1" applyAlignment="1">
      <alignment horizontal="left" vertical="center" wrapText="1"/>
    </xf>
    <xf numFmtId="168" fontId="29" fillId="0" borderId="0" xfId="12" applyFont="1" applyBorder="1" applyAlignment="1">
      <alignment horizontal="left" vertical="center" wrapText="1"/>
    </xf>
    <xf numFmtId="168" fontId="29" fillId="0" borderId="9" xfId="12" applyFont="1" applyBorder="1" applyAlignment="1">
      <alignment horizontal="left" vertical="center" wrapText="1"/>
    </xf>
    <xf numFmtId="168" fontId="29" fillId="0" borderId="8" xfId="12" applyFont="1" applyBorder="1" applyAlignment="1">
      <alignment vertical="center" wrapText="1"/>
    </xf>
    <xf numFmtId="168" fontId="29" fillId="0" borderId="0" xfId="12" applyFont="1" applyBorder="1" applyAlignment="1">
      <alignment vertical="center" wrapText="1"/>
    </xf>
    <xf numFmtId="168" fontId="29" fillId="0" borderId="9" xfId="12" applyFont="1" applyBorder="1" applyAlignment="1">
      <alignment vertical="center" wrapText="1"/>
    </xf>
    <xf numFmtId="168" fontId="29" fillId="0" borderId="0" xfId="12" applyFont="1" applyBorder="1" applyAlignment="1">
      <alignment horizontal="center" vertical="center"/>
    </xf>
    <xf numFmtId="168" fontId="38" fillId="6" borderId="6" xfId="12" applyFont="1" applyFill="1" applyBorder="1" applyAlignment="1">
      <alignment horizontal="left" vertical="center"/>
    </xf>
    <xf numFmtId="168" fontId="38" fillId="6" borderId="7" xfId="12" applyFont="1" applyFill="1" applyBorder="1" applyAlignment="1">
      <alignment horizontal="left" vertical="center"/>
    </xf>
    <xf numFmtId="168" fontId="30" fillId="5" borderId="60" xfId="12" applyFont="1" applyFill="1" applyBorder="1" applyAlignment="1">
      <alignment horizontal="right" vertical="center" wrapText="1"/>
    </xf>
    <xf numFmtId="168" fontId="30" fillId="5" borderId="61" xfId="12" applyFont="1" applyFill="1" applyBorder="1" applyAlignment="1">
      <alignment horizontal="right" vertical="center" wrapText="1"/>
    </xf>
    <xf numFmtId="168" fontId="38" fillId="0" borderId="28" xfId="12" applyFont="1" applyFill="1" applyBorder="1" applyAlignment="1">
      <alignment horizontal="left" vertical="center"/>
    </xf>
    <xf numFmtId="168" fontId="38" fillId="0" borderId="30" xfId="12" applyFont="1" applyFill="1" applyBorder="1" applyAlignment="1">
      <alignment horizontal="left" vertical="center"/>
    </xf>
    <xf numFmtId="168" fontId="30" fillId="5" borderId="50" xfId="12" applyFont="1" applyFill="1" applyBorder="1" applyAlignment="1">
      <alignment horizontal="center" vertical="center" wrapText="1"/>
    </xf>
    <xf numFmtId="168" fontId="30" fillId="5" borderId="48" xfId="12" applyFont="1" applyFill="1" applyBorder="1" applyAlignment="1">
      <alignment horizontal="center" vertical="center" wrapText="1"/>
    </xf>
    <xf numFmtId="0" fontId="38" fillId="0" borderId="17" xfId="12" applyNumberFormat="1" applyFont="1" applyFill="1" applyBorder="1" applyAlignment="1">
      <alignment horizontal="center" vertical="center"/>
    </xf>
    <xf numFmtId="0" fontId="38" fillId="0" borderId="2" xfId="12" applyNumberFormat="1" applyFont="1" applyFill="1" applyBorder="1" applyAlignment="1">
      <alignment horizontal="center" vertical="center"/>
    </xf>
    <xf numFmtId="168" fontId="30" fillId="0" borderId="17" xfId="12" applyFont="1" applyBorder="1" applyAlignment="1" applyProtection="1">
      <alignment horizontal="center" vertical="center" wrapText="1"/>
    </xf>
    <xf numFmtId="168" fontId="30" fillId="0" borderId="3" xfId="12" applyFont="1" applyBorder="1" applyAlignment="1" applyProtection="1">
      <alignment horizontal="center" vertical="center" wrapText="1"/>
    </xf>
    <xf numFmtId="168" fontId="30" fillId="0" borderId="2" xfId="12" applyFont="1" applyBorder="1" applyAlignment="1" applyProtection="1">
      <alignment horizontal="center" vertical="center" wrapText="1"/>
    </xf>
    <xf numFmtId="168" fontId="29" fillId="0" borderId="5" xfId="12" applyFont="1" applyFill="1" applyBorder="1" applyAlignment="1">
      <alignment horizontal="center"/>
    </xf>
    <xf numFmtId="168" fontId="29" fillId="0" borderId="7" xfId="12" applyFont="1" applyFill="1" applyBorder="1" applyAlignment="1">
      <alignment horizontal="center"/>
    </xf>
    <xf numFmtId="168" fontId="30" fillId="0" borderId="84" xfId="12" applyFont="1" applyFill="1" applyBorder="1" applyAlignment="1">
      <alignment horizontal="center"/>
    </xf>
    <xf numFmtId="168" fontId="30" fillId="0" borderId="85" xfId="12" applyFont="1" applyFill="1" applyBorder="1" applyAlignment="1">
      <alignment horizontal="center"/>
    </xf>
    <xf numFmtId="168" fontId="30" fillId="0" borderId="86" xfId="12" applyFont="1" applyFill="1" applyBorder="1" applyAlignment="1">
      <alignment horizontal="center"/>
    </xf>
    <xf numFmtId="168" fontId="29" fillId="0" borderId="8" xfId="12" applyFont="1" applyFill="1" applyBorder="1" applyAlignment="1">
      <alignment horizontal="center"/>
    </xf>
    <xf numFmtId="168" fontId="29" fillId="0" borderId="0" xfId="12" applyFont="1" applyFill="1" applyBorder="1" applyAlignment="1">
      <alignment horizontal="center"/>
    </xf>
    <xf numFmtId="168" fontId="38" fillId="0" borderId="59" xfId="12" applyFont="1" applyFill="1" applyBorder="1" applyAlignment="1">
      <alignment horizontal="center" vertical="center"/>
    </xf>
    <xf numFmtId="168" fontId="38" fillId="0" borderId="49" xfId="12" applyFont="1" applyFill="1" applyBorder="1" applyAlignment="1">
      <alignment horizontal="center" vertical="center"/>
    </xf>
    <xf numFmtId="168" fontId="38" fillId="0" borderId="69" xfId="12" applyFont="1" applyFill="1" applyBorder="1" applyAlignment="1">
      <alignment horizontal="center" vertical="center"/>
    </xf>
    <xf numFmtId="168" fontId="38" fillId="0" borderId="70" xfId="12" applyFont="1" applyFill="1" applyBorder="1" applyAlignment="1">
      <alignment horizontal="center" vertical="center"/>
    </xf>
    <xf numFmtId="168" fontId="30" fillId="5" borderId="56" xfId="12" applyFont="1" applyFill="1" applyBorder="1" applyAlignment="1">
      <alignment horizontal="right" vertical="center" wrapText="1"/>
    </xf>
    <xf numFmtId="168" fontId="30" fillId="5" borderId="4" xfId="12" applyFont="1" applyFill="1" applyBorder="1" applyAlignment="1">
      <alignment horizontal="right" vertical="center" wrapText="1"/>
    </xf>
    <xf numFmtId="168" fontId="38" fillId="6" borderId="14" xfId="12" applyFont="1" applyFill="1" applyBorder="1" applyAlignment="1">
      <alignment horizontal="left" vertical="center"/>
    </xf>
    <xf numFmtId="168" fontId="38" fillId="6" borderId="15" xfId="12" applyFont="1" applyFill="1" applyBorder="1" applyAlignment="1">
      <alignment horizontal="left" vertical="center"/>
    </xf>
    <xf numFmtId="168" fontId="30" fillId="8" borderId="5" xfId="12" applyFont="1" applyFill="1" applyBorder="1" applyAlignment="1">
      <alignment horizontal="center" vertical="center" wrapText="1"/>
    </xf>
    <xf numFmtId="168" fontId="30" fillId="8" borderId="7" xfId="12" applyFont="1" applyFill="1" applyBorder="1" applyAlignment="1">
      <alignment horizontal="center" vertical="center" wrapText="1"/>
    </xf>
    <xf numFmtId="168" fontId="30" fillId="8" borderId="8" xfId="12" applyFont="1" applyFill="1" applyBorder="1" applyAlignment="1">
      <alignment horizontal="center" vertical="center" wrapText="1"/>
    </xf>
    <xf numFmtId="168" fontId="30" fillId="8" borderId="9" xfId="12" applyFont="1" applyFill="1" applyBorder="1" applyAlignment="1">
      <alignment horizontal="center" vertical="center" wrapText="1"/>
    </xf>
    <xf numFmtId="168" fontId="30" fillId="8" borderId="10" xfId="12" applyFont="1" applyFill="1" applyBorder="1" applyAlignment="1">
      <alignment horizontal="center" vertical="center" wrapText="1"/>
    </xf>
    <xf numFmtId="168" fontId="30" fillId="8" borderId="12" xfId="12" applyFont="1" applyFill="1" applyBorder="1" applyAlignment="1">
      <alignment horizontal="center" vertical="center" wrapText="1"/>
    </xf>
    <xf numFmtId="168" fontId="38" fillId="6" borderId="5" xfId="12" applyFont="1" applyFill="1" applyBorder="1" applyAlignment="1">
      <alignment horizontal="left" vertical="center"/>
    </xf>
    <xf numFmtId="168" fontId="38" fillId="6" borderId="10" xfId="12" applyFont="1" applyFill="1" applyBorder="1" applyAlignment="1">
      <alignment horizontal="left" vertical="center"/>
    </xf>
    <xf numFmtId="168" fontId="38" fillId="6" borderId="12" xfId="12" applyFont="1" applyFill="1" applyBorder="1" applyAlignment="1">
      <alignment horizontal="left" vertical="center"/>
    </xf>
    <xf numFmtId="168" fontId="29" fillId="2" borderId="16" xfId="12" applyFont="1" applyFill="1" applyBorder="1" applyAlignment="1">
      <alignment horizontal="center"/>
    </xf>
    <xf numFmtId="168" fontId="29" fillId="2" borderId="57" xfId="12" applyFont="1" applyFill="1" applyBorder="1" applyAlignment="1">
      <alignment horizontal="center"/>
    </xf>
    <xf numFmtId="168" fontId="38" fillId="6" borderId="14" xfId="12" applyFont="1" applyFill="1" applyBorder="1" applyAlignment="1">
      <alignment horizontal="left" vertical="center" wrapText="1"/>
    </xf>
    <xf numFmtId="168" fontId="38" fillId="6" borderId="15" xfId="12" applyFont="1" applyFill="1" applyBorder="1" applyAlignment="1">
      <alignment horizontal="left" vertical="center" wrapText="1"/>
    </xf>
    <xf numFmtId="168" fontId="14" fillId="6" borderId="6" xfId="12" applyFont="1" applyFill="1" applyBorder="1" applyAlignment="1">
      <alignment horizontal="left" vertical="center"/>
    </xf>
    <xf numFmtId="168" fontId="14" fillId="6" borderId="7" xfId="12" applyFont="1" applyFill="1" applyBorder="1" applyAlignment="1">
      <alignment horizontal="left" vertical="center"/>
    </xf>
    <xf numFmtId="168" fontId="5" fillId="5" borderId="60" xfId="12" applyFont="1" applyFill="1" applyBorder="1" applyAlignment="1">
      <alignment horizontal="right" vertical="center" wrapText="1"/>
    </xf>
    <xf numFmtId="168" fontId="5" fillId="5" borderId="61" xfId="12" applyFont="1" applyFill="1" applyBorder="1" applyAlignment="1">
      <alignment horizontal="right" vertical="center" wrapText="1"/>
    </xf>
    <xf numFmtId="168" fontId="14" fillId="0" borderId="28" xfId="12" applyFont="1" applyFill="1" applyBorder="1" applyAlignment="1">
      <alignment horizontal="left" vertical="center"/>
    </xf>
    <xf numFmtId="168" fontId="14" fillId="0" borderId="30" xfId="12" applyFont="1" applyFill="1" applyBorder="1" applyAlignment="1">
      <alignment horizontal="left" vertical="center"/>
    </xf>
    <xf numFmtId="168" fontId="5" fillId="5" borderId="50" xfId="12" applyFont="1" applyFill="1" applyBorder="1" applyAlignment="1">
      <alignment horizontal="center" vertical="center" wrapText="1"/>
    </xf>
    <xf numFmtId="168" fontId="5" fillId="5" borderId="48" xfId="12" applyFont="1" applyFill="1" applyBorder="1" applyAlignment="1">
      <alignment horizontal="center" vertical="center" wrapText="1"/>
    </xf>
    <xf numFmtId="0" fontId="14" fillId="0" borderId="17" xfId="12" applyNumberFormat="1" applyFont="1" applyFill="1" applyBorder="1" applyAlignment="1">
      <alignment horizontal="center" vertical="center"/>
    </xf>
    <xf numFmtId="0" fontId="14" fillId="0" borderId="2" xfId="12" applyNumberFormat="1" applyFont="1" applyFill="1" applyBorder="1" applyAlignment="1">
      <alignment horizontal="center" vertical="center"/>
    </xf>
    <xf numFmtId="168" fontId="5" fillId="5" borderId="17" xfId="12" applyFont="1" applyFill="1" applyBorder="1" applyAlignment="1">
      <alignment horizontal="center" vertical="center" wrapText="1"/>
    </xf>
    <xf numFmtId="168" fontId="5" fillId="5" borderId="3" xfId="12" applyFont="1" applyFill="1" applyBorder="1" applyAlignment="1">
      <alignment horizontal="center" vertical="center" wrapText="1"/>
    </xf>
    <xf numFmtId="168" fontId="14" fillId="0" borderId="59" xfId="12" applyFont="1" applyFill="1" applyBorder="1" applyAlignment="1">
      <alignment horizontal="center" vertical="center"/>
    </xf>
    <xf numFmtId="168" fontId="14" fillId="0" borderId="49" xfId="12" applyFont="1" applyFill="1" applyBorder="1" applyAlignment="1">
      <alignment horizontal="center" vertical="center"/>
    </xf>
    <xf numFmtId="168" fontId="14" fillId="0" borderId="69" xfId="12" applyFont="1" applyFill="1" applyBorder="1" applyAlignment="1">
      <alignment horizontal="center" vertical="center"/>
    </xf>
    <xf numFmtId="168" fontId="14" fillId="0" borderId="70" xfId="12" applyFont="1" applyFill="1" applyBorder="1" applyAlignment="1">
      <alignment horizontal="center" vertical="center"/>
    </xf>
    <xf numFmtId="168" fontId="5" fillId="5" borderId="56" xfId="12" applyFont="1" applyFill="1" applyBorder="1" applyAlignment="1">
      <alignment horizontal="right" vertical="center" wrapText="1"/>
    </xf>
    <xf numFmtId="168" fontId="5" fillId="5" borderId="4" xfId="12" applyFont="1" applyFill="1" applyBorder="1" applyAlignment="1">
      <alignment horizontal="right" vertical="center" wrapText="1"/>
    </xf>
    <xf numFmtId="168" fontId="14" fillId="6" borderId="15" xfId="12" applyFont="1" applyFill="1" applyBorder="1" applyAlignment="1">
      <alignment horizontal="left" vertical="center"/>
    </xf>
    <xf numFmtId="168" fontId="5" fillId="8" borderId="5" xfId="12" applyFont="1" applyFill="1" applyBorder="1" applyAlignment="1">
      <alignment horizontal="center" vertical="center" wrapText="1"/>
    </xf>
    <xf numFmtId="168" fontId="5" fillId="8" borderId="7" xfId="12" applyFont="1" applyFill="1" applyBorder="1" applyAlignment="1">
      <alignment horizontal="center" vertical="center" wrapText="1"/>
    </xf>
    <xf numFmtId="168" fontId="5" fillId="8" borderId="8" xfId="12" applyFont="1" applyFill="1" applyBorder="1" applyAlignment="1">
      <alignment horizontal="center" vertical="center" wrapText="1"/>
    </xf>
    <xf numFmtId="168" fontId="5" fillId="8" borderId="9" xfId="12" applyFont="1" applyFill="1" applyBorder="1" applyAlignment="1">
      <alignment horizontal="center" vertical="center" wrapText="1"/>
    </xf>
    <xf numFmtId="168" fontId="5" fillId="8" borderId="10" xfId="12" applyFont="1" applyFill="1" applyBorder="1" applyAlignment="1">
      <alignment horizontal="center" vertical="center" wrapText="1"/>
    </xf>
    <xf numFmtId="168" fontId="5" fillId="8" borderId="12" xfId="12" applyFont="1" applyFill="1" applyBorder="1" applyAlignment="1">
      <alignment horizontal="center" vertical="center" wrapText="1"/>
    </xf>
    <xf numFmtId="168" fontId="14" fillId="6" borderId="5" xfId="12" applyFont="1" applyFill="1" applyBorder="1" applyAlignment="1">
      <alignment horizontal="left" vertical="center"/>
    </xf>
    <xf numFmtId="168" fontId="14" fillId="6" borderId="10" xfId="12" applyFont="1" applyFill="1" applyBorder="1" applyAlignment="1">
      <alignment horizontal="left" vertical="center"/>
    </xf>
    <xf numFmtId="168" fontId="14" fillId="6" borderId="12" xfId="12" applyFont="1" applyFill="1" applyBorder="1" applyAlignment="1">
      <alignment horizontal="left" vertical="center"/>
    </xf>
    <xf numFmtId="168" fontId="13" fillId="2" borderId="16" xfId="12" applyFont="1" applyFill="1" applyBorder="1" applyAlignment="1">
      <alignment horizontal="center"/>
    </xf>
    <xf numFmtId="168" fontId="13" fillId="2" borderId="57" xfId="12" applyFont="1" applyFill="1" applyBorder="1" applyAlignment="1">
      <alignment horizontal="center"/>
    </xf>
    <xf numFmtId="168" fontId="14" fillId="6" borderId="15" xfId="12" applyFont="1" applyFill="1" applyBorder="1" applyAlignment="1">
      <alignment horizontal="left" vertical="center" wrapText="1"/>
    </xf>
    <xf numFmtId="168" fontId="5" fillId="5" borderId="2" xfId="12" applyFont="1" applyFill="1" applyBorder="1" applyAlignment="1">
      <alignment horizontal="center" vertical="center" wrapText="1"/>
    </xf>
    <xf numFmtId="0" fontId="3" fillId="2" borderId="14" xfId="35" applyFill="1" applyBorder="1" applyAlignment="1">
      <alignment horizontal="center" vertical="center" wrapText="1"/>
    </xf>
    <xf numFmtId="0" fontId="3" fillId="2" borderId="15" xfId="35" applyFill="1" applyBorder="1" applyAlignment="1">
      <alignment horizontal="center" vertical="center" wrapText="1"/>
    </xf>
    <xf numFmtId="0" fontId="3" fillId="2" borderId="16" xfId="35" applyFill="1" applyBorder="1" applyAlignment="1">
      <alignment horizontal="center" vertical="center" wrapText="1"/>
    </xf>
    <xf numFmtId="0" fontId="4" fillId="5" borderId="26" xfId="35" applyFont="1" applyFill="1" applyBorder="1" applyAlignment="1">
      <alignment horizontal="center"/>
    </xf>
    <xf numFmtId="0" fontId="4" fillId="5" borderId="21" xfId="35" applyFont="1" applyFill="1" applyBorder="1" applyAlignment="1">
      <alignment horizontal="center"/>
    </xf>
    <xf numFmtId="0" fontId="4" fillId="5" borderId="73" xfId="35" applyFont="1" applyFill="1" applyBorder="1" applyAlignment="1">
      <alignment horizontal="center"/>
    </xf>
    <xf numFmtId="0" fontId="4" fillId="5" borderId="35" xfId="35" applyFont="1" applyFill="1" applyBorder="1" applyAlignment="1">
      <alignment horizontal="left"/>
    </xf>
    <xf numFmtId="0" fontId="4" fillId="5" borderId="3" xfId="35" applyFont="1" applyFill="1" applyBorder="1" applyAlignment="1">
      <alignment horizontal="left"/>
    </xf>
    <xf numFmtId="0" fontId="4" fillId="5" borderId="2" xfId="35" applyFont="1" applyFill="1" applyBorder="1" applyAlignment="1">
      <alignment horizontal="left"/>
    </xf>
    <xf numFmtId="4" fontId="3" fillId="0" borderId="39" xfId="12" applyNumberFormat="1" applyFont="1" applyBorder="1" applyAlignment="1">
      <alignment horizontal="center" vertical="center" wrapText="1"/>
    </xf>
    <xf numFmtId="4" fontId="3" fillId="0" borderId="40" xfId="12" applyNumberFormat="1" applyFont="1" applyBorder="1" applyAlignment="1">
      <alignment horizontal="center" vertical="center" wrapText="1"/>
    </xf>
    <xf numFmtId="4" fontId="3" fillId="0" borderId="75" xfId="12" applyNumberFormat="1" applyFont="1" applyBorder="1" applyAlignment="1">
      <alignment horizontal="center" vertical="center" wrapText="1"/>
    </xf>
    <xf numFmtId="0" fontId="4" fillId="5" borderId="14" xfId="35" applyFont="1" applyFill="1" applyBorder="1" applyAlignment="1">
      <alignment horizontal="center" vertical="center"/>
    </xf>
    <xf numFmtId="0" fontId="4" fillId="5" borderId="15" xfId="35" applyFont="1" applyFill="1" applyBorder="1" applyAlignment="1">
      <alignment horizontal="center" vertical="center"/>
    </xf>
    <xf numFmtId="0" fontId="4" fillId="5" borderId="16" xfId="35" applyFont="1" applyFill="1" applyBorder="1" applyAlignment="1">
      <alignment horizontal="center" vertical="center"/>
    </xf>
    <xf numFmtId="0" fontId="4" fillId="2" borderId="14" xfId="35" applyFont="1" applyFill="1" applyBorder="1" applyAlignment="1">
      <alignment horizontal="center"/>
    </xf>
    <xf numFmtId="0" fontId="4" fillId="2" borderId="15" xfId="35" applyFont="1" applyFill="1" applyBorder="1" applyAlignment="1">
      <alignment horizontal="center"/>
    </xf>
    <xf numFmtId="0" fontId="4" fillId="2" borderId="16" xfId="35" applyFont="1" applyFill="1" applyBorder="1" applyAlignment="1">
      <alignment horizontal="center"/>
    </xf>
    <xf numFmtId="0" fontId="3" fillId="2" borderId="14" xfId="35" applyFill="1" applyBorder="1" applyAlignment="1">
      <alignment horizontal="left" vertical="center" wrapText="1"/>
    </xf>
    <xf numFmtId="0" fontId="3" fillId="2" borderId="15" xfId="35" applyFill="1" applyBorder="1" applyAlignment="1">
      <alignment horizontal="left" vertical="center" wrapText="1"/>
    </xf>
    <xf numFmtId="0" fontId="3" fillId="2" borderId="16" xfId="35" applyFill="1" applyBorder="1" applyAlignment="1">
      <alignment horizontal="left" vertical="center" wrapText="1"/>
    </xf>
    <xf numFmtId="168" fontId="29" fillId="0" borderId="76" xfId="12" applyFont="1" applyBorder="1" applyAlignment="1">
      <alignment horizontal="left" vertical="center"/>
    </xf>
    <xf numFmtId="168" fontId="29" fillId="0" borderId="25" xfId="12" applyFont="1" applyBorder="1" applyAlignment="1">
      <alignment horizontal="left" vertical="center"/>
    </xf>
    <xf numFmtId="168" fontId="29" fillId="0" borderId="26" xfId="12" applyFont="1" applyBorder="1" applyAlignment="1">
      <alignment horizontal="left" vertical="center"/>
    </xf>
    <xf numFmtId="168" fontId="34" fillId="0" borderId="60" xfId="12" applyFont="1" applyBorder="1" applyAlignment="1">
      <alignment horizontal="left" vertical="center" wrapText="1"/>
    </xf>
    <xf numFmtId="168" fontId="34" fillId="0" borderId="62" xfId="12" applyFont="1" applyBorder="1" applyAlignment="1">
      <alignment horizontal="left" vertical="center" wrapText="1"/>
    </xf>
    <xf numFmtId="168" fontId="32" fillId="11" borderId="17" xfId="12" applyFont="1" applyFill="1" applyBorder="1" applyAlignment="1">
      <alignment horizontal="center" vertical="center"/>
    </xf>
    <xf numFmtId="168" fontId="32" fillId="11" borderId="3" xfId="12" applyFont="1" applyFill="1" applyBorder="1" applyAlignment="1">
      <alignment horizontal="center" vertical="center"/>
    </xf>
    <xf numFmtId="168" fontId="32" fillId="11" borderId="2" xfId="12" applyFont="1" applyFill="1" applyBorder="1" applyAlignment="1">
      <alignment horizontal="center" vertical="center"/>
    </xf>
    <xf numFmtId="168" fontId="29" fillId="0" borderId="59" xfId="12" applyFont="1" applyBorder="1" applyAlignment="1">
      <alignment horizontal="left" vertical="center"/>
    </xf>
    <xf numFmtId="168" fontId="29" fillId="0" borderId="49" xfId="12" applyFont="1" applyBorder="1" applyAlignment="1">
      <alignment horizontal="left" vertical="center"/>
    </xf>
    <xf numFmtId="168" fontId="29" fillId="0" borderId="65" xfId="12" applyFont="1" applyBorder="1" applyAlignment="1">
      <alignment horizontal="left" vertical="center"/>
    </xf>
    <xf numFmtId="168" fontId="33" fillId="0" borderId="5" xfId="12" applyFont="1" applyBorder="1" applyAlignment="1">
      <alignment horizontal="center" vertical="center"/>
    </xf>
    <xf numFmtId="168" fontId="33" fillId="0" borderId="7" xfId="12" applyFont="1" applyBorder="1" applyAlignment="1">
      <alignment horizontal="center" vertical="center"/>
    </xf>
    <xf numFmtId="168" fontId="29" fillId="0" borderId="56" xfId="12" applyFont="1" applyBorder="1" applyAlignment="1">
      <alignment horizontal="left" vertical="center" wrapText="1"/>
    </xf>
    <xf numFmtId="168" fontId="29" fillId="0" borderId="4" xfId="12" applyFont="1" applyBorder="1" applyAlignment="1">
      <alignment horizontal="left" vertical="center" wrapText="1"/>
    </xf>
    <xf numFmtId="168" fontId="29" fillId="0" borderId="14" xfId="12" applyFont="1" applyBorder="1" applyAlignment="1">
      <alignment horizontal="left" vertical="center" wrapText="1"/>
    </xf>
    <xf numFmtId="168" fontId="34" fillId="0" borderId="56" xfId="12" applyFont="1" applyBorder="1" applyAlignment="1">
      <alignment horizontal="left" vertical="center" wrapText="1"/>
    </xf>
    <xf numFmtId="168" fontId="34" fillId="0" borderId="57" xfId="12" applyFont="1" applyBorder="1" applyAlignment="1">
      <alignment horizontal="left" vertical="center" wrapText="1"/>
    </xf>
    <xf numFmtId="168" fontId="29" fillId="0" borderId="60" xfId="12" applyFont="1" applyBorder="1" applyAlignment="1">
      <alignment horizontal="left" vertical="center"/>
    </xf>
    <xf numFmtId="168" fontId="29" fillId="0" borderId="61" xfId="12" applyFont="1" applyBorder="1" applyAlignment="1">
      <alignment horizontal="left" vertical="center"/>
    </xf>
    <xf numFmtId="168" fontId="29" fillId="0" borderId="62" xfId="12" applyFont="1" applyBorder="1" applyAlignment="1">
      <alignment horizontal="left" vertical="center"/>
    </xf>
    <xf numFmtId="168" fontId="36" fillId="0" borderId="0" xfId="12" applyFont="1" applyBorder="1" applyAlignment="1">
      <alignment horizontal="left" vertical="center"/>
    </xf>
    <xf numFmtId="168" fontId="7" fillId="0" borderId="59" xfId="12" applyFont="1" applyBorder="1" applyAlignment="1">
      <alignment horizontal="center" vertical="center"/>
    </xf>
    <xf numFmtId="168" fontId="7" fillId="0" borderId="60" xfId="12" applyFont="1" applyBorder="1" applyAlignment="1">
      <alignment horizontal="center" vertical="center"/>
    </xf>
    <xf numFmtId="168" fontId="7" fillId="0" borderId="49" xfId="12" applyFont="1" applyBorder="1" applyAlignment="1">
      <alignment horizontal="center" vertical="center"/>
    </xf>
    <xf numFmtId="168" fontId="7" fillId="0" borderId="61" xfId="12" applyFont="1" applyBorder="1" applyAlignment="1">
      <alignment horizontal="center" vertical="center"/>
    </xf>
    <xf numFmtId="168" fontId="7" fillId="12" borderId="49" xfId="12" applyFont="1" applyFill="1" applyBorder="1" applyAlignment="1">
      <alignment horizontal="center" vertical="center"/>
    </xf>
    <xf numFmtId="168" fontId="7" fillId="12" borderId="70" xfId="12" applyFont="1" applyFill="1" applyBorder="1" applyAlignment="1">
      <alignment horizontal="center" vertical="center"/>
    </xf>
    <xf numFmtId="168" fontId="35" fillId="13" borderId="13" xfId="12" applyFont="1" applyFill="1" applyBorder="1" applyAlignment="1">
      <alignment horizontal="center" vertical="center"/>
    </xf>
    <xf numFmtId="168" fontId="35" fillId="13" borderId="4" xfId="12" applyFont="1" applyFill="1" applyBorder="1" applyAlignment="1">
      <alignment horizontal="center" vertical="center"/>
    </xf>
    <xf numFmtId="168" fontId="35" fillId="13" borderId="14" xfId="12" applyFont="1" applyFill="1" applyBorder="1" applyAlignment="1">
      <alignment horizontal="center" vertical="center"/>
    </xf>
    <xf numFmtId="168" fontId="35" fillId="13" borderId="15" xfId="12" applyFont="1" applyFill="1" applyBorder="1" applyAlignment="1">
      <alignment horizontal="center" vertical="center"/>
    </xf>
    <xf numFmtId="168" fontId="35" fillId="13" borderId="16" xfId="12" applyFont="1" applyFill="1" applyBorder="1" applyAlignment="1">
      <alignment horizontal="center" vertical="center"/>
    </xf>
    <xf numFmtId="168" fontId="35" fillId="13" borderId="14" xfId="12" applyFont="1" applyFill="1" applyBorder="1" applyAlignment="1">
      <alignment horizontal="right" vertical="center"/>
    </xf>
    <xf numFmtId="168" fontId="35" fillId="13" borderId="16" xfId="12" applyFont="1" applyFill="1" applyBorder="1" applyAlignment="1">
      <alignment horizontal="right" vertical="center"/>
    </xf>
    <xf numFmtId="168" fontId="13" fillId="2" borderId="4" xfId="0" applyNumberFormat="1" applyFont="1" applyFill="1" applyBorder="1" applyAlignment="1">
      <alignment horizontal="center" vertical="center"/>
    </xf>
    <xf numFmtId="168" fontId="13" fillId="2" borderId="16" xfId="0" applyFont="1" applyFill="1" applyBorder="1" applyAlignment="1">
      <alignment horizontal="center"/>
    </xf>
    <xf numFmtId="168" fontId="13" fillId="2" borderId="57" xfId="0" applyFont="1" applyFill="1" applyBorder="1" applyAlignment="1">
      <alignment horizontal="center"/>
    </xf>
    <xf numFmtId="168" fontId="30" fillId="0" borderId="56" xfId="0" applyFont="1" applyFill="1" applyBorder="1" applyAlignment="1">
      <alignment horizontal="right" vertical="center" wrapText="1"/>
    </xf>
    <xf numFmtId="168" fontId="30" fillId="0" borderId="4" xfId="0" applyFont="1" applyFill="1" applyBorder="1" applyAlignment="1">
      <alignment horizontal="right" vertical="center" wrapText="1"/>
    </xf>
    <xf numFmtId="168" fontId="28" fillId="0" borderId="4" xfId="0" applyFont="1" applyBorder="1" applyAlignment="1">
      <alignment horizontal="center" vertical="center" wrapText="1"/>
    </xf>
    <xf numFmtId="168" fontId="5" fillId="0" borderId="56" xfId="0" applyFont="1" applyFill="1" applyBorder="1" applyAlignment="1">
      <alignment horizontal="right" vertical="center" wrapText="1"/>
    </xf>
    <xf numFmtId="168" fontId="5" fillId="0" borderId="4" xfId="0" applyFont="1" applyFill="1" applyBorder="1" applyAlignment="1">
      <alignment horizontal="right" vertical="center" wrapText="1"/>
    </xf>
    <xf numFmtId="168" fontId="41" fillId="0" borderId="56" xfId="0" applyFont="1" applyFill="1" applyBorder="1" applyAlignment="1">
      <alignment horizontal="right" vertical="center" wrapText="1"/>
    </xf>
    <xf numFmtId="168" fontId="41" fillId="0" borderId="4" xfId="0" applyFont="1" applyFill="1" applyBorder="1" applyAlignment="1">
      <alignment horizontal="right" vertical="center" wrapText="1"/>
    </xf>
    <xf numFmtId="168" fontId="30" fillId="0" borderId="60" xfId="0" applyFont="1" applyFill="1" applyBorder="1" applyAlignment="1">
      <alignment horizontal="right" vertical="center" wrapText="1"/>
    </xf>
    <xf numFmtId="168" fontId="30" fillId="0" borderId="61" xfId="0" applyFont="1" applyFill="1" applyBorder="1" applyAlignment="1">
      <alignment horizontal="right" vertical="center" wrapText="1"/>
    </xf>
    <xf numFmtId="11" fontId="23" fillId="5" borderId="17" xfId="0" applyNumberFormat="1" applyFont="1" applyFill="1" applyBorder="1" applyAlignment="1">
      <alignment horizontal="right" vertical="center" wrapText="1"/>
    </xf>
    <xf numFmtId="11" fontId="23" fillId="5" borderId="3" xfId="0" applyNumberFormat="1" applyFont="1" applyFill="1" applyBorder="1" applyAlignment="1">
      <alignment horizontal="right" vertical="center" wrapText="1"/>
    </xf>
    <xf numFmtId="11" fontId="23" fillId="5" borderId="2" xfId="0" applyNumberFormat="1" applyFont="1" applyFill="1" applyBorder="1" applyAlignment="1">
      <alignment horizontal="right" vertical="center" wrapText="1"/>
    </xf>
    <xf numFmtId="167" fontId="27" fillId="0" borderId="0" xfId="1" applyNumberFormat="1" applyFont="1" applyBorder="1" applyAlignment="1">
      <alignment horizontal="center" vertical="center" wrapText="1"/>
    </xf>
    <xf numFmtId="167" fontId="27" fillId="0" borderId="40" xfId="1" applyNumberFormat="1" applyFont="1" applyBorder="1" applyAlignment="1">
      <alignment horizontal="center" vertical="center" wrapText="1"/>
    </xf>
  </cellXfs>
  <cellStyles count="37">
    <cellStyle name="Comma" xfId="14" xr:uid="{00000000-0005-0000-0000-000000000000}"/>
    <cellStyle name="Moeda 2" xfId="4" xr:uid="{00000000-0005-0000-0000-000001000000}"/>
    <cellStyle name="Moeda 3" xfId="16" xr:uid="{00000000-0005-0000-0000-000002000000}"/>
    <cellStyle name="Normal" xfId="0" builtinId="0"/>
    <cellStyle name="Normal 17" xfId="12" xr:uid="{00000000-0005-0000-0000-000004000000}"/>
    <cellStyle name="Normal 17 2" xfId="17" xr:uid="{00000000-0005-0000-0000-000005000000}"/>
    <cellStyle name="Normal 2" xfId="5" xr:uid="{00000000-0005-0000-0000-000006000000}"/>
    <cellStyle name="Normal 2 2" xfId="19" xr:uid="{00000000-0005-0000-0000-000007000000}"/>
    <cellStyle name="Normal 2 2 2" xfId="35" xr:uid="{00000000-0005-0000-0000-000008000000}"/>
    <cellStyle name="Normal 2 22" xfId="13" xr:uid="{00000000-0005-0000-0000-000009000000}"/>
    <cellStyle name="Normal 2 3" xfId="18" xr:uid="{00000000-0005-0000-0000-00000A000000}"/>
    <cellStyle name="Normal 2_Projeto Padrão - Outubro 2011" xfId="20" xr:uid="{00000000-0005-0000-0000-00000B000000}"/>
    <cellStyle name="Normal 3" xfId="6" xr:uid="{00000000-0005-0000-0000-00000C000000}"/>
    <cellStyle name="Normal 3 2" xfId="21" xr:uid="{00000000-0005-0000-0000-00000D000000}"/>
    <cellStyle name="Normal 4" xfId="7" xr:uid="{00000000-0005-0000-0000-00000E000000}"/>
    <cellStyle name="Normal 4 2" xfId="22" xr:uid="{00000000-0005-0000-0000-00000F000000}"/>
    <cellStyle name="Normal 5" xfId="3" xr:uid="{00000000-0005-0000-0000-000010000000}"/>
    <cellStyle name="Normal 5 2" xfId="23" xr:uid="{00000000-0005-0000-0000-000011000000}"/>
    <cellStyle name="Normal 6" xfId="24" xr:uid="{00000000-0005-0000-0000-000012000000}"/>
    <cellStyle name="Normal 7" xfId="25" xr:uid="{00000000-0005-0000-0000-000013000000}"/>
    <cellStyle name="Normal 8" xfId="26" xr:uid="{00000000-0005-0000-0000-000014000000}"/>
    <cellStyle name="Normal 9" xfId="15" xr:uid="{00000000-0005-0000-0000-000015000000}"/>
    <cellStyle name="Porcentagem" xfId="2" builtinId="5"/>
    <cellStyle name="Porcentagem 2" xfId="8" xr:uid="{00000000-0005-0000-0000-000017000000}"/>
    <cellStyle name="Porcentagem 3" xfId="9" xr:uid="{00000000-0005-0000-0000-000018000000}"/>
    <cellStyle name="Porcentagem 3 2" xfId="27" xr:uid="{00000000-0005-0000-0000-000019000000}"/>
    <cellStyle name="Porcentagem 4" xfId="28" xr:uid="{00000000-0005-0000-0000-00001A000000}"/>
    <cellStyle name="Porcentagem 5" xfId="29" xr:uid="{00000000-0005-0000-0000-00001B000000}"/>
    <cellStyle name="Separador de milhares 2" xfId="30" xr:uid="{00000000-0005-0000-0000-00001C000000}"/>
    <cellStyle name="Separador de milhares 3" xfId="10" xr:uid="{00000000-0005-0000-0000-00001D000000}"/>
    <cellStyle name="Vírgula" xfId="1" builtinId="3"/>
    <cellStyle name="Vírgula 2" xfId="11" xr:uid="{00000000-0005-0000-0000-00001F000000}"/>
    <cellStyle name="Vírgula 2 2" xfId="32" xr:uid="{00000000-0005-0000-0000-000020000000}"/>
    <cellStyle name="Vírgula 2 3" xfId="36" xr:uid="{00000000-0005-0000-0000-000021000000}"/>
    <cellStyle name="Vírgula 3" xfId="33" xr:uid="{00000000-0005-0000-0000-000022000000}"/>
    <cellStyle name="Vírgula 4" xfId="34" xr:uid="{00000000-0005-0000-0000-000023000000}"/>
    <cellStyle name="Vírgula 5" xfId="31" xr:uid="{00000000-0005-0000-0000-000024000000}"/>
  </cellStyles>
  <dxfs count="81">
    <dxf>
      <font>
        <color theme="1"/>
      </font>
      <fill>
        <patternFill patternType="solid">
          <fgColor indexed="64"/>
          <bgColor rgb="FFE8E8E8"/>
        </patternFill>
      </fill>
    </dxf>
    <dxf>
      <font>
        <color theme="1"/>
      </font>
      <fill>
        <patternFill patternType="solid">
          <fgColor indexed="64"/>
          <bgColor theme="0" tint="-0.1498764000366222"/>
        </patternFill>
      </fill>
    </dxf>
    <dxf>
      <font>
        <color theme="1"/>
      </font>
      <fill>
        <patternFill patternType="solid">
          <fgColor indexed="64"/>
          <bgColor theme="0" tint="-0.24994659260841701"/>
        </patternFill>
      </fill>
    </dxf>
    <dxf>
      <font>
        <b/>
        <i val="0"/>
        <color theme="0"/>
      </font>
      <fill>
        <patternFill patternType="solid">
          <fgColor indexed="64"/>
          <bgColor theme="8" tint="-0.499984740745262"/>
        </patternFill>
      </fill>
    </dxf>
    <dxf>
      <font>
        <color theme="1"/>
      </font>
      <fill>
        <patternFill patternType="solid">
          <fgColor indexed="64"/>
          <bgColor rgb="FFE8E8E8"/>
        </patternFill>
      </fill>
    </dxf>
    <dxf>
      <font>
        <color theme="1"/>
      </font>
      <fill>
        <patternFill patternType="solid">
          <fgColor indexed="64"/>
          <bgColor theme="0" tint="-0.1498764000366222"/>
        </patternFill>
      </fill>
    </dxf>
    <dxf>
      <font>
        <color theme="1"/>
      </font>
      <fill>
        <patternFill patternType="solid">
          <fgColor indexed="64"/>
          <bgColor theme="0" tint="-0.24994659260841701"/>
        </patternFill>
      </fill>
    </dxf>
    <dxf>
      <font>
        <b/>
        <i val="0"/>
        <color theme="0"/>
      </font>
      <fill>
        <patternFill patternType="solid">
          <fgColor indexed="64"/>
          <bgColor theme="8" tint="-0.499984740745262"/>
        </patternFill>
      </fill>
    </dxf>
    <dxf>
      <font>
        <color theme="1"/>
      </font>
      <fill>
        <patternFill patternType="solid">
          <fgColor indexed="64"/>
          <bgColor rgb="FFE8E8E8"/>
        </patternFill>
      </fill>
    </dxf>
    <dxf>
      <font>
        <color theme="1"/>
      </font>
      <fill>
        <patternFill patternType="solid">
          <fgColor indexed="64"/>
          <bgColor theme="0" tint="-0.1498764000366222"/>
        </patternFill>
      </fill>
    </dxf>
    <dxf>
      <font>
        <color theme="1"/>
      </font>
      <fill>
        <patternFill patternType="solid">
          <fgColor indexed="64"/>
          <bgColor theme="0" tint="-0.24994659260841701"/>
        </patternFill>
      </fill>
    </dxf>
    <dxf>
      <font>
        <b/>
        <i val="0"/>
        <color theme="0"/>
      </font>
      <fill>
        <patternFill patternType="solid">
          <fgColor indexed="64"/>
          <bgColor theme="8" tint="-0.499984740745262"/>
        </patternFill>
      </fill>
    </dxf>
    <dxf>
      <font>
        <color theme="1"/>
      </font>
      <fill>
        <patternFill patternType="solid">
          <fgColor indexed="64"/>
          <bgColor rgb="FFE8E8E8"/>
        </patternFill>
      </fill>
    </dxf>
    <dxf>
      <font>
        <color theme="1"/>
      </font>
      <fill>
        <patternFill patternType="solid">
          <fgColor indexed="64"/>
          <bgColor theme="0" tint="-0.1498764000366222"/>
        </patternFill>
      </fill>
    </dxf>
    <dxf>
      <font>
        <color theme="1"/>
      </font>
      <fill>
        <patternFill patternType="solid">
          <fgColor indexed="64"/>
          <bgColor theme="0" tint="-0.24994659260841701"/>
        </patternFill>
      </fill>
    </dxf>
    <dxf>
      <font>
        <b/>
        <i val="0"/>
        <color theme="0"/>
      </font>
      <fill>
        <patternFill patternType="solid">
          <fgColor indexed="64"/>
          <bgColor theme="8" tint="-0.499984740745262"/>
        </patternFill>
      </fill>
    </dxf>
    <dxf>
      <font>
        <color theme="1"/>
      </font>
      <fill>
        <patternFill patternType="solid">
          <fgColor indexed="64"/>
          <bgColor rgb="FFE8E8E8"/>
        </patternFill>
      </fill>
    </dxf>
    <dxf>
      <font>
        <color theme="1"/>
      </font>
      <fill>
        <patternFill patternType="solid">
          <fgColor indexed="64"/>
          <bgColor theme="0" tint="-0.1498764000366222"/>
        </patternFill>
      </fill>
    </dxf>
    <dxf>
      <font>
        <color theme="1"/>
      </font>
      <fill>
        <patternFill patternType="solid">
          <fgColor indexed="64"/>
          <bgColor theme="0" tint="-0.24994659260841701"/>
        </patternFill>
      </fill>
    </dxf>
    <dxf>
      <font>
        <b/>
        <i val="0"/>
        <color theme="0"/>
      </font>
      <fill>
        <patternFill patternType="solid">
          <fgColor indexed="64"/>
          <bgColor theme="8" tint="-0.499984740745262"/>
        </patternFill>
      </fill>
    </dxf>
    <dxf>
      <font>
        <color theme="1"/>
      </font>
      <fill>
        <patternFill patternType="solid">
          <fgColor indexed="64"/>
          <bgColor rgb="FFE8E8E8"/>
        </patternFill>
      </fill>
    </dxf>
    <dxf>
      <font>
        <color theme="1"/>
      </font>
      <fill>
        <patternFill patternType="solid">
          <fgColor indexed="64"/>
          <bgColor theme="0" tint="-0.1498764000366222"/>
        </patternFill>
      </fill>
    </dxf>
    <dxf>
      <font>
        <color theme="1"/>
      </font>
      <fill>
        <patternFill patternType="solid">
          <fgColor indexed="64"/>
          <bgColor theme="0" tint="-0.24994659260841701"/>
        </patternFill>
      </fill>
    </dxf>
    <dxf>
      <font>
        <b/>
        <i val="0"/>
        <color theme="0"/>
      </font>
      <fill>
        <patternFill patternType="solid">
          <fgColor indexed="64"/>
          <bgColor theme="8" tint="-0.499984740745262"/>
        </patternFill>
      </fill>
    </dxf>
    <dxf>
      <font>
        <color theme="1"/>
      </font>
      <fill>
        <patternFill patternType="solid">
          <fgColor indexed="64"/>
          <bgColor rgb="FFE8E8E8"/>
        </patternFill>
      </fill>
    </dxf>
    <dxf>
      <font>
        <color theme="1"/>
      </font>
      <fill>
        <patternFill patternType="solid">
          <fgColor indexed="64"/>
          <bgColor theme="0" tint="-0.1498764000366222"/>
        </patternFill>
      </fill>
    </dxf>
    <dxf>
      <font>
        <color theme="1"/>
      </font>
      <fill>
        <patternFill patternType="solid">
          <fgColor indexed="64"/>
          <bgColor theme="0" tint="-0.24994659260841701"/>
        </patternFill>
      </fill>
    </dxf>
    <dxf>
      <font>
        <b/>
        <i val="0"/>
        <color theme="0"/>
      </font>
      <fill>
        <patternFill patternType="solid">
          <fgColor indexed="64"/>
          <bgColor theme="8" tint="-0.499984740745262"/>
        </patternFill>
      </fill>
    </dxf>
    <dxf>
      <font>
        <color theme="1"/>
      </font>
      <fill>
        <patternFill patternType="solid">
          <fgColor indexed="64"/>
          <bgColor rgb="FFE8E8E8"/>
        </patternFill>
      </fill>
    </dxf>
    <dxf>
      <font>
        <color theme="1"/>
      </font>
      <fill>
        <patternFill patternType="solid">
          <fgColor indexed="64"/>
          <bgColor theme="0" tint="-0.1498764000366222"/>
        </patternFill>
      </fill>
    </dxf>
    <dxf>
      <font>
        <color theme="1"/>
      </font>
      <fill>
        <patternFill patternType="solid">
          <fgColor indexed="64"/>
          <bgColor theme="0" tint="-0.24994659260841701"/>
        </patternFill>
      </fill>
    </dxf>
    <dxf>
      <font>
        <b/>
        <i val="0"/>
        <color theme="0"/>
      </font>
      <fill>
        <patternFill patternType="solid">
          <fgColor indexed="64"/>
          <bgColor theme="8" tint="-0.499984740745262"/>
        </patternFill>
      </fill>
    </dxf>
    <dxf>
      <font>
        <color theme="1"/>
      </font>
      <fill>
        <patternFill patternType="solid">
          <fgColor indexed="64"/>
          <bgColor rgb="FFE8E8E8"/>
        </patternFill>
      </fill>
    </dxf>
    <dxf>
      <font>
        <color theme="1"/>
      </font>
      <fill>
        <patternFill patternType="solid">
          <fgColor indexed="64"/>
          <bgColor theme="0" tint="-0.1498764000366222"/>
        </patternFill>
      </fill>
    </dxf>
    <dxf>
      <font>
        <color theme="1"/>
      </font>
      <fill>
        <patternFill patternType="solid">
          <fgColor indexed="64"/>
          <bgColor theme="0" tint="-0.24994659260841701"/>
        </patternFill>
      </fill>
    </dxf>
    <dxf>
      <font>
        <b/>
        <i val="0"/>
        <color theme="0"/>
      </font>
      <fill>
        <patternFill patternType="solid">
          <fgColor indexed="64"/>
          <bgColor theme="8" tint="-0.499984740745262"/>
        </patternFill>
      </fill>
    </dxf>
    <dxf>
      <font>
        <color theme="1"/>
      </font>
      <fill>
        <patternFill patternType="solid">
          <fgColor indexed="64"/>
          <bgColor rgb="FFE8E8E8"/>
        </patternFill>
      </fill>
    </dxf>
    <dxf>
      <font>
        <color theme="1"/>
      </font>
      <fill>
        <patternFill patternType="solid">
          <fgColor indexed="64"/>
          <bgColor theme="0" tint="-0.1498764000366222"/>
        </patternFill>
      </fill>
    </dxf>
    <dxf>
      <font>
        <color theme="1"/>
      </font>
      <fill>
        <patternFill patternType="solid">
          <fgColor indexed="64"/>
          <bgColor theme="0" tint="-0.24994659260841701"/>
        </patternFill>
      </fill>
    </dxf>
    <dxf>
      <font>
        <b/>
        <i val="0"/>
        <color theme="0"/>
      </font>
      <fill>
        <patternFill patternType="solid">
          <fgColor indexed="64"/>
          <bgColor theme="8" tint="-0.499984740745262"/>
        </patternFill>
      </fill>
    </dxf>
    <dxf>
      <font>
        <color theme="1"/>
      </font>
      <fill>
        <patternFill patternType="solid">
          <fgColor indexed="64"/>
          <bgColor rgb="FFE8E8E8"/>
        </patternFill>
      </fill>
    </dxf>
    <dxf>
      <font>
        <color theme="1"/>
      </font>
      <fill>
        <patternFill patternType="solid">
          <fgColor indexed="64"/>
          <bgColor theme="0" tint="-0.1498764000366222"/>
        </patternFill>
      </fill>
    </dxf>
    <dxf>
      <font>
        <color theme="1"/>
      </font>
      <fill>
        <patternFill patternType="solid">
          <fgColor indexed="64"/>
          <bgColor theme="0" tint="-0.24994659260841701"/>
        </patternFill>
      </fill>
    </dxf>
    <dxf>
      <font>
        <b/>
        <i val="0"/>
        <color theme="0"/>
      </font>
      <fill>
        <patternFill patternType="solid">
          <fgColor indexed="64"/>
          <bgColor theme="8" tint="-0.499984740745262"/>
        </patternFill>
      </fill>
    </dxf>
    <dxf>
      <font>
        <color theme="1"/>
      </font>
      <fill>
        <patternFill patternType="solid">
          <fgColor indexed="64"/>
          <bgColor rgb="FFE8E8E8"/>
        </patternFill>
      </fill>
    </dxf>
    <dxf>
      <font>
        <color theme="1"/>
      </font>
      <fill>
        <patternFill patternType="solid">
          <fgColor indexed="64"/>
          <bgColor theme="0" tint="-0.1498764000366222"/>
        </patternFill>
      </fill>
    </dxf>
    <dxf>
      <font>
        <color theme="1"/>
      </font>
      <fill>
        <patternFill patternType="solid">
          <fgColor indexed="64"/>
          <bgColor theme="0" tint="-0.24994659260841701"/>
        </patternFill>
      </fill>
    </dxf>
    <dxf>
      <font>
        <b/>
        <i val="0"/>
        <color theme="0"/>
      </font>
      <fill>
        <patternFill patternType="solid">
          <fgColor indexed="64"/>
          <bgColor theme="8" tint="-0.499984740745262"/>
        </patternFill>
      </fill>
    </dxf>
    <dxf>
      <font>
        <color theme="1"/>
      </font>
      <fill>
        <patternFill patternType="solid">
          <fgColor indexed="64"/>
          <bgColor rgb="FFE8E8E8"/>
        </patternFill>
      </fill>
    </dxf>
    <dxf>
      <font>
        <color theme="1"/>
      </font>
      <fill>
        <patternFill patternType="solid">
          <fgColor indexed="64"/>
          <bgColor theme="0" tint="-0.1498764000366222"/>
        </patternFill>
      </fill>
    </dxf>
    <dxf>
      <font>
        <color theme="1"/>
      </font>
      <fill>
        <patternFill patternType="solid">
          <fgColor indexed="64"/>
          <bgColor theme="0" tint="-0.24994659260841701"/>
        </patternFill>
      </fill>
    </dxf>
    <dxf>
      <font>
        <b/>
        <i val="0"/>
        <color theme="0"/>
      </font>
      <fill>
        <patternFill patternType="solid">
          <fgColor indexed="64"/>
          <bgColor theme="8" tint="-0.499984740745262"/>
        </patternFill>
      </fill>
    </dxf>
    <dxf>
      <font>
        <color theme="1"/>
      </font>
      <fill>
        <patternFill patternType="solid">
          <fgColor indexed="64"/>
          <bgColor rgb="FFE8E8E8"/>
        </patternFill>
      </fill>
    </dxf>
    <dxf>
      <font>
        <color theme="1"/>
      </font>
      <fill>
        <patternFill patternType="solid">
          <fgColor indexed="64"/>
          <bgColor theme="0" tint="-0.1498764000366222"/>
        </patternFill>
      </fill>
    </dxf>
    <dxf>
      <font>
        <color theme="1"/>
      </font>
      <fill>
        <patternFill patternType="solid">
          <fgColor indexed="64"/>
          <bgColor theme="0" tint="-0.24994659260841701"/>
        </patternFill>
      </fill>
    </dxf>
    <dxf>
      <font>
        <b/>
        <i val="0"/>
        <color theme="0"/>
      </font>
      <fill>
        <patternFill patternType="solid">
          <fgColor indexed="64"/>
          <bgColor theme="8" tint="-0.499984740745262"/>
        </patternFill>
      </fill>
    </dxf>
    <dxf>
      <font>
        <color theme="1"/>
      </font>
      <fill>
        <patternFill patternType="solid">
          <fgColor indexed="64"/>
          <bgColor rgb="FFE8E8E8"/>
        </patternFill>
      </fill>
    </dxf>
    <dxf>
      <font>
        <color theme="1"/>
      </font>
      <fill>
        <patternFill patternType="solid">
          <fgColor indexed="64"/>
          <bgColor theme="0" tint="-0.1498764000366222"/>
        </patternFill>
      </fill>
    </dxf>
    <dxf>
      <font>
        <color theme="1"/>
      </font>
      <fill>
        <patternFill patternType="solid">
          <fgColor indexed="64"/>
          <bgColor theme="0" tint="-0.24994659260841701"/>
        </patternFill>
      </fill>
    </dxf>
    <dxf>
      <font>
        <b/>
        <i val="0"/>
        <color theme="0"/>
      </font>
      <fill>
        <patternFill patternType="solid">
          <fgColor indexed="64"/>
          <bgColor theme="8" tint="-0.499984740745262"/>
        </patternFill>
      </fill>
    </dxf>
    <dxf>
      <font>
        <color theme="1"/>
      </font>
      <fill>
        <patternFill patternType="solid">
          <fgColor indexed="64"/>
          <bgColor rgb="FFE8E8E8"/>
        </patternFill>
      </fill>
    </dxf>
    <dxf>
      <font>
        <color theme="1"/>
      </font>
      <fill>
        <patternFill patternType="solid">
          <fgColor indexed="64"/>
          <bgColor theme="0" tint="-0.1498764000366222"/>
        </patternFill>
      </fill>
    </dxf>
    <dxf>
      <font>
        <color theme="1"/>
      </font>
      <fill>
        <patternFill patternType="solid">
          <fgColor indexed="64"/>
          <bgColor theme="0" tint="-0.24994659260841701"/>
        </patternFill>
      </fill>
    </dxf>
    <dxf>
      <font>
        <b/>
        <i val="0"/>
        <color theme="0"/>
      </font>
      <fill>
        <patternFill patternType="solid">
          <fgColor indexed="64"/>
          <bgColor theme="8" tint="-0.499984740745262"/>
        </patternFill>
      </fill>
    </dxf>
    <dxf>
      <font>
        <color theme="1"/>
      </font>
      <fill>
        <patternFill patternType="solid">
          <fgColor indexed="64"/>
          <bgColor rgb="FFE8E8E8"/>
        </patternFill>
      </fill>
    </dxf>
    <dxf>
      <font>
        <color theme="1"/>
      </font>
      <fill>
        <patternFill patternType="solid">
          <fgColor indexed="64"/>
          <bgColor theme="0" tint="-0.1498764000366222"/>
        </patternFill>
      </fill>
    </dxf>
    <dxf>
      <font>
        <color theme="1"/>
      </font>
      <fill>
        <patternFill patternType="solid">
          <fgColor indexed="64"/>
          <bgColor theme="0" tint="-0.24994659260841701"/>
        </patternFill>
      </fill>
    </dxf>
    <dxf>
      <font>
        <b/>
        <i val="0"/>
        <color theme="0"/>
      </font>
      <fill>
        <patternFill patternType="solid">
          <fgColor indexed="64"/>
          <bgColor theme="8" tint="-0.499984740745262"/>
        </patternFill>
      </fill>
    </dxf>
    <dxf>
      <font>
        <color theme="1"/>
      </font>
      <fill>
        <patternFill patternType="solid">
          <fgColor indexed="64"/>
          <bgColor rgb="FFE8E8E8"/>
        </patternFill>
      </fill>
    </dxf>
    <dxf>
      <font>
        <color theme="1"/>
      </font>
      <fill>
        <patternFill patternType="solid">
          <fgColor indexed="64"/>
          <bgColor theme="0" tint="-0.1498764000366222"/>
        </patternFill>
      </fill>
    </dxf>
    <dxf>
      <font>
        <color theme="1"/>
      </font>
      <fill>
        <patternFill patternType="solid">
          <fgColor indexed="64"/>
          <bgColor theme="0" tint="-0.24994659260841701"/>
        </patternFill>
      </fill>
    </dxf>
    <dxf>
      <font>
        <b/>
        <i val="0"/>
        <color theme="0"/>
      </font>
      <fill>
        <patternFill patternType="solid">
          <fgColor indexed="64"/>
          <bgColor theme="8" tint="-0.499984740745262"/>
        </patternFill>
      </fill>
    </dxf>
    <dxf>
      <font>
        <color theme="1"/>
      </font>
      <fill>
        <patternFill patternType="solid">
          <fgColor indexed="64"/>
          <bgColor rgb="FFE8E8E8"/>
        </patternFill>
      </fill>
    </dxf>
    <dxf>
      <font>
        <color theme="1"/>
      </font>
      <fill>
        <patternFill patternType="solid">
          <fgColor indexed="64"/>
          <bgColor theme="0" tint="-0.1498764000366222"/>
        </patternFill>
      </fill>
    </dxf>
    <dxf>
      <font>
        <color theme="1"/>
      </font>
      <fill>
        <patternFill patternType="solid">
          <fgColor indexed="64"/>
          <bgColor theme="0" tint="-0.24994659260841701"/>
        </patternFill>
      </fill>
    </dxf>
    <dxf>
      <font>
        <b/>
        <i val="0"/>
        <color theme="0"/>
      </font>
      <fill>
        <patternFill patternType="solid">
          <fgColor indexed="64"/>
          <bgColor theme="8" tint="-0.499984740745262"/>
        </patternFill>
      </fill>
    </dxf>
    <dxf>
      <font>
        <condense val="0"/>
        <extend val="0"/>
        <color indexed="9"/>
      </font>
    </dxf>
    <dxf>
      <font>
        <color theme="1"/>
      </font>
      <fill>
        <patternFill patternType="solid">
          <fgColor indexed="64"/>
          <bgColor rgb="FFE8E8E8"/>
        </patternFill>
      </fill>
    </dxf>
    <dxf>
      <font>
        <color theme="1"/>
      </font>
      <fill>
        <patternFill patternType="solid">
          <fgColor indexed="64"/>
          <bgColor theme="0" tint="-0.1498764000366222"/>
        </patternFill>
      </fill>
    </dxf>
    <dxf>
      <font>
        <color theme="1"/>
      </font>
      <fill>
        <patternFill patternType="solid">
          <fgColor indexed="64"/>
          <bgColor theme="0" tint="-0.24994659260841701"/>
        </patternFill>
      </fill>
    </dxf>
    <dxf>
      <font>
        <b/>
        <i val="0"/>
        <color theme="0"/>
      </font>
      <fill>
        <patternFill patternType="solid">
          <fgColor indexed="64"/>
          <bgColor theme="8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666750</xdr:colOff>
          <xdr:row>0</xdr:row>
          <xdr:rowOff>57150</xdr:rowOff>
        </xdr:from>
        <xdr:to>
          <xdr:col>1</xdr:col>
          <xdr:colOff>1200150</xdr:colOff>
          <xdr:row>0</xdr:row>
          <xdr:rowOff>962025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1</xdr:row>
          <xdr:rowOff>38100</xdr:rowOff>
        </xdr:from>
        <xdr:to>
          <xdr:col>5</xdr:col>
          <xdr:colOff>523875</xdr:colOff>
          <xdr:row>1</xdr:row>
          <xdr:rowOff>295275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DESONERADO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</xdr:row>
          <xdr:rowOff>28575</xdr:rowOff>
        </xdr:from>
        <xdr:to>
          <xdr:col>7</xdr:col>
          <xdr:colOff>723900</xdr:colOff>
          <xdr:row>2</xdr:row>
          <xdr:rowOff>28575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 DESONERADO</a:t>
              </a:r>
            </a:p>
          </xdr:txBody>
        </xdr:sp>
        <xdr:clientData/>
      </xdr:twoCellAnchor>
    </mc:Choice>
    <mc:Fallback/>
  </mc:AlternateContent>
  <xdr:twoCellAnchor editAs="oneCell">
    <xdr:from>
      <xdr:col>7</xdr:col>
      <xdr:colOff>296883</xdr:colOff>
      <xdr:row>0</xdr:row>
      <xdr:rowOff>111331</xdr:rowOff>
    </xdr:from>
    <xdr:to>
      <xdr:col>8</xdr:col>
      <xdr:colOff>1509156</xdr:colOff>
      <xdr:row>0</xdr:row>
      <xdr:rowOff>987632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7662" y="111331"/>
          <a:ext cx="2177143" cy="876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974910</xdr:colOff>
      <xdr:row>23</xdr:row>
      <xdr:rowOff>61553</xdr:rowOff>
    </xdr:from>
    <xdr:to>
      <xdr:col>6</xdr:col>
      <xdr:colOff>290397</xdr:colOff>
      <xdr:row>24</xdr:row>
      <xdr:rowOff>30666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510" y="6005153"/>
          <a:ext cx="6306837" cy="531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387931</xdr:colOff>
      <xdr:row>36</xdr:row>
      <xdr:rowOff>124241</xdr:rowOff>
    </xdr:from>
    <xdr:to>
      <xdr:col>4</xdr:col>
      <xdr:colOff>539711</xdr:colOff>
      <xdr:row>65</xdr:row>
      <xdr:rowOff>44601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531" y="9658766"/>
          <a:ext cx="5923930" cy="5721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424808</xdr:colOff>
      <xdr:row>72</xdr:row>
      <xdr:rowOff>173054</xdr:rowOff>
    </xdr:from>
    <xdr:to>
      <xdr:col>4</xdr:col>
      <xdr:colOff>577041</xdr:colOff>
      <xdr:row>82</xdr:row>
      <xdr:rowOff>165287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4408" y="16908479"/>
          <a:ext cx="5924383" cy="1992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</xdr:row>
          <xdr:rowOff>47625</xdr:rowOff>
        </xdr:from>
        <xdr:to>
          <xdr:col>9</xdr:col>
          <xdr:colOff>381000</xdr:colOff>
          <xdr:row>2</xdr:row>
          <xdr:rowOff>114300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1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DESONERADO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</xdr:row>
          <xdr:rowOff>66675</xdr:rowOff>
        </xdr:from>
        <xdr:to>
          <xdr:col>9</xdr:col>
          <xdr:colOff>457200</xdr:colOff>
          <xdr:row>2</xdr:row>
          <xdr:rowOff>447675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1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 DESONERADO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0</xdr:row>
          <xdr:rowOff>57150</xdr:rowOff>
        </xdr:from>
        <xdr:to>
          <xdr:col>2</xdr:col>
          <xdr:colOff>47625</xdr:colOff>
          <xdr:row>0</xdr:row>
          <xdr:rowOff>942975</xdr:rowOff>
        </xdr:to>
        <xdr:sp macro="" textlink="">
          <xdr:nvSpPr>
            <xdr:cNvPr id="12291" name="Object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1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7</xdr:col>
      <xdr:colOff>22412</xdr:colOff>
      <xdr:row>0</xdr:row>
      <xdr:rowOff>89647</xdr:rowOff>
    </xdr:from>
    <xdr:to>
      <xdr:col>9</xdr:col>
      <xdr:colOff>328173</xdr:colOff>
      <xdr:row>0</xdr:row>
      <xdr:rowOff>965948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5118" y="89647"/>
          <a:ext cx="2177143" cy="876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</xdr:row>
          <xdr:rowOff>9525</xdr:rowOff>
        </xdr:from>
        <xdr:to>
          <xdr:col>9</xdr:col>
          <xdr:colOff>342900</xdr:colOff>
          <xdr:row>2</xdr:row>
          <xdr:rowOff>85725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3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DESONERADO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</xdr:row>
          <xdr:rowOff>57150</xdr:rowOff>
        </xdr:from>
        <xdr:to>
          <xdr:col>9</xdr:col>
          <xdr:colOff>542925</xdr:colOff>
          <xdr:row>4</xdr:row>
          <xdr:rowOff>57150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3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 DESONERADO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0</xdr:row>
          <xdr:rowOff>323850</xdr:rowOff>
        </xdr:from>
        <xdr:to>
          <xdr:col>2</xdr:col>
          <xdr:colOff>19050</xdr:colOff>
          <xdr:row>0</xdr:row>
          <xdr:rowOff>1209675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3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7</xdr:col>
      <xdr:colOff>795617</xdr:colOff>
      <xdr:row>0</xdr:row>
      <xdr:rowOff>235324</xdr:rowOff>
    </xdr:from>
    <xdr:to>
      <xdr:col>9</xdr:col>
      <xdr:colOff>720378</xdr:colOff>
      <xdr:row>0</xdr:row>
      <xdr:rowOff>1111625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8029" y="235324"/>
          <a:ext cx="2177143" cy="8763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</xdr:row>
          <xdr:rowOff>161925</xdr:rowOff>
        </xdr:from>
        <xdr:to>
          <xdr:col>8</xdr:col>
          <xdr:colOff>1057275</xdr:colOff>
          <xdr:row>3</xdr:row>
          <xdr:rowOff>85725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5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DESONERADO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</xdr:row>
          <xdr:rowOff>247650</xdr:rowOff>
        </xdr:from>
        <xdr:to>
          <xdr:col>8</xdr:col>
          <xdr:colOff>1266825</xdr:colOff>
          <xdr:row>5</xdr:row>
          <xdr:rowOff>57150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5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 DESONERADO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0</xdr:row>
          <xdr:rowOff>104775</xdr:rowOff>
        </xdr:from>
        <xdr:to>
          <xdr:col>1</xdr:col>
          <xdr:colOff>428625</xdr:colOff>
          <xdr:row>0</xdr:row>
          <xdr:rowOff>914400</xdr:rowOff>
        </xdr:to>
        <xdr:sp macro="" textlink="">
          <xdr:nvSpPr>
            <xdr:cNvPr id="18435" name="Object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5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7</xdr:col>
      <xdr:colOff>1156607</xdr:colOff>
      <xdr:row>0</xdr:row>
      <xdr:rowOff>76199</xdr:rowOff>
    </xdr:from>
    <xdr:to>
      <xdr:col>9</xdr:col>
      <xdr:colOff>762000</xdr:colOff>
      <xdr:row>0</xdr:row>
      <xdr:rowOff>952500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2982" y="76199"/>
          <a:ext cx="2177143" cy="8763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&#244;mulo/Documents/Colares/PROJETO%20C&#194;MARA/TCM%20-%202/04%20-%20PLANILHA%20OR&#199;AMENTO%20DA%20ADM.%20-%20EDITAV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&#244;mulo/Documents/Colares/Secretaria%20da%20sa&#250;de/6-%20POSTO%20DE%20SA&#218;DE%20DE%20JU&#199;ARATEUA%20-%20(ok)/OR&#199;AMENTO%20-PSF%20JU&#199;ARATEUA-V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&#244;mulo/Documents/Colares/PROJETO%20C&#194;MARA/TCM%20-%202/06%20-%20PLANILHA%20DE%20COMPOSI&#199;&#195;O%20DE%20CUSTOS%20UNIT&#193;RIOS%20ADM.%20-%20EDITAVE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PTISTA4\Rede\COLARES\2021\PAVIMENTA&#199;&#195;O%20JENIPAUBA\PLANILHA%20PAVIMENT.%20CBUQ%20JENIPAUB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%20SOEIRO/Desktop/COLARES%202022/PONTE%20DO%20ARIRI/OR&#199;AMENTO%2002%20-%20PONTE%20DO%20ARI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BDI"/>
      <sheetName val="CFF"/>
      <sheetName val="COMPOSIÇÕES"/>
      <sheetName val="ADM. LOC. 0"/>
      <sheetName val="SER.PRE. 1"/>
      <sheetName val="DEMOL.-RETIRADAS.2"/>
      <sheetName val="REFORMA 3"/>
      <sheetName val="FECHAMENTO 4"/>
      <sheetName val=" AMPLIAÇÃO 5"/>
      <sheetName val="ENCARGOS"/>
    </sheetNames>
    <sheetDataSet>
      <sheetData sheetId="0" refreshError="1"/>
      <sheetData sheetId="1" refreshError="1">
        <row r="24">
          <cell r="I24">
            <v>0.2881986483454233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OMPOSIÇÕES"/>
      <sheetName val="SER.PRE. 1"/>
      <sheetName val="BDI"/>
      <sheetName val="CFF"/>
      <sheetName val="ADM. LOC. 0"/>
      <sheetName val="MEMÓRIA DE CALC."/>
      <sheetName val="ENCARGOS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0.2881986483454233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BDI"/>
      <sheetName val="CFF"/>
      <sheetName val="COMPOSIÇÕES"/>
      <sheetName val="ADM. LOC. 0"/>
      <sheetName val="SER.PRE. 1"/>
      <sheetName val="DEMOL.-RETIRADAS.2"/>
      <sheetName val="REFORMA 3"/>
      <sheetName val="FECHAMENTO 4"/>
      <sheetName val=" AMPLIAÇÃO 5"/>
      <sheetName val="ENCARGOS"/>
    </sheetNames>
    <sheetDataSet>
      <sheetData sheetId="0" refreshError="1">
        <row r="2">
          <cell r="C2" t="str">
            <v>PREFEITURA MUNICIPAL DE COLARES - PARÁ</v>
          </cell>
        </row>
      </sheetData>
      <sheetData sheetId="1" refreshError="1"/>
      <sheetData sheetId="2" refreshError="1"/>
      <sheetData sheetId="3" refreshError="1">
        <row r="10">
          <cell r="C10" t="str">
            <v>ADMINISTRAÇÃO LOCAL DE OBRA</v>
          </cell>
        </row>
        <row r="11">
          <cell r="C11" t="str">
            <v>COMPOSIÇÃO 1</v>
          </cell>
        </row>
      </sheetData>
      <sheetData sheetId="4" refreshError="1">
        <row r="19">
          <cell r="C1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."/>
      <sheetName val="CPU"/>
      <sheetName val="C.F.F."/>
      <sheetName val="B.D.I."/>
      <sheetName val="MEM.CÁLC."/>
      <sheetName val="QUADROS"/>
      <sheetName val="ENCARGOS"/>
      <sheetName val="Plan2"/>
    </sheetNames>
    <sheetDataSet>
      <sheetData sheetId="0">
        <row r="2">
          <cell r="A2" t="str">
            <v>PROPONENTE:</v>
          </cell>
        </row>
        <row r="3">
          <cell r="A3" t="str">
            <v>OBRA:</v>
          </cell>
        </row>
        <row r="6">
          <cell r="A6" t="str">
            <v>DATA: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FF"/>
      <sheetName val="COMPOSIÇÕES"/>
      <sheetName val="BDI"/>
      <sheetName val="ADM. LOC. 0"/>
      <sheetName val="SER.PRE. 1"/>
      <sheetName val="SERV.DIVERS."/>
      <sheetName val="ENCARGOS"/>
    </sheetNames>
    <sheetDataSet>
      <sheetData sheetId="0"/>
      <sheetData sheetId="1"/>
      <sheetData sheetId="2"/>
      <sheetData sheetId="3"/>
      <sheetData sheetId="4"/>
      <sheetData sheetId="5">
        <row r="15">
          <cell r="C15">
            <v>3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7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9"/>
  <sheetViews>
    <sheetView view="pageBreakPreview" topLeftCell="A55" zoomScale="77" zoomScaleNormal="80" zoomScaleSheetLayoutView="77" workbookViewId="0">
      <selection activeCell="D73" sqref="D73"/>
    </sheetView>
  </sheetViews>
  <sheetFormatPr defaultRowHeight="12.75" x14ac:dyDescent="0.2"/>
  <cols>
    <col min="1" max="1" width="10.42578125" customWidth="1"/>
    <col min="2" max="2" width="30.7109375" customWidth="1"/>
    <col min="3" max="3" width="21.85546875" customWidth="1"/>
    <col min="4" max="4" width="19.28515625" customWidth="1"/>
    <col min="5" max="5" width="19.42578125" customWidth="1"/>
    <col min="6" max="6" width="19.28515625" customWidth="1"/>
    <col min="7" max="7" width="20.5703125" customWidth="1"/>
    <col min="8" max="8" width="14.42578125" customWidth="1"/>
    <col min="9" max="9" width="24" customWidth="1"/>
    <col min="11" max="11" width="12.7109375" bestFit="1" customWidth="1"/>
  </cols>
  <sheetData>
    <row r="1" spans="1:10" ht="79.5" customHeight="1" x14ac:dyDescent="0.2">
      <c r="A1" s="31"/>
      <c r="B1" s="32"/>
      <c r="C1" s="338" t="s">
        <v>22</v>
      </c>
      <c r="D1" s="339"/>
      <c r="E1" s="339"/>
      <c r="F1" s="339"/>
      <c r="G1" s="339"/>
      <c r="H1" s="339"/>
      <c r="I1" s="301"/>
      <c r="J1" s="3"/>
    </row>
    <row r="2" spans="1:10" s="11" customFormat="1" ht="25.5" customHeight="1" x14ac:dyDescent="0.2">
      <c r="A2" s="343" t="s">
        <v>33</v>
      </c>
      <c r="B2" s="344"/>
      <c r="C2" s="329" t="s">
        <v>23</v>
      </c>
      <c r="D2" s="329"/>
      <c r="E2" s="329"/>
      <c r="F2" s="329"/>
      <c r="G2" s="329"/>
      <c r="H2" s="330"/>
      <c r="I2" s="331"/>
    </row>
    <row r="3" spans="1:10" s="11" customFormat="1" ht="24" customHeight="1" x14ac:dyDescent="0.2">
      <c r="A3" s="343" t="s">
        <v>21</v>
      </c>
      <c r="B3" s="344"/>
      <c r="C3" s="332" t="s">
        <v>395</v>
      </c>
      <c r="D3" s="332"/>
      <c r="E3" s="332"/>
      <c r="F3" s="332"/>
      <c r="G3" s="332"/>
      <c r="H3" s="333"/>
      <c r="I3" s="334"/>
    </row>
    <row r="4" spans="1:10" s="11" customFormat="1" ht="25.5" customHeight="1" thickBot="1" x14ac:dyDescent="0.25">
      <c r="A4" s="345" t="s">
        <v>34</v>
      </c>
      <c r="B4" s="346"/>
      <c r="C4" s="335" t="s">
        <v>394</v>
      </c>
      <c r="D4" s="335"/>
      <c r="E4" s="335"/>
      <c r="F4" s="335"/>
      <c r="G4" s="335"/>
      <c r="H4" s="336"/>
      <c r="I4" s="337"/>
    </row>
    <row r="5" spans="1:10" ht="18" customHeight="1" thickBot="1" x14ac:dyDescent="0.35">
      <c r="A5" s="8"/>
      <c r="B5" s="7"/>
      <c r="C5" s="26"/>
      <c r="D5" s="27"/>
      <c r="E5" s="27"/>
      <c r="F5" s="27"/>
      <c r="G5" s="27"/>
      <c r="H5" s="27"/>
      <c r="I5" s="33"/>
    </row>
    <row r="6" spans="1:10" s="3" customFormat="1" ht="30" customHeight="1" thickBot="1" x14ac:dyDescent="0.25">
      <c r="A6" s="347" t="s">
        <v>0</v>
      </c>
      <c r="B6" s="323" t="s">
        <v>1</v>
      </c>
      <c r="C6" s="324"/>
      <c r="D6" s="264" t="s">
        <v>2</v>
      </c>
      <c r="E6" s="264" t="s">
        <v>3</v>
      </c>
      <c r="F6" s="264" t="s">
        <v>4</v>
      </c>
      <c r="G6" s="264" t="s">
        <v>393</v>
      </c>
      <c r="H6" s="315" t="s">
        <v>7</v>
      </c>
      <c r="I6" s="327" t="s">
        <v>5</v>
      </c>
    </row>
    <row r="7" spans="1:10" s="3" customFormat="1" ht="33.75" customHeight="1" thickBot="1" x14ac:dyDescent="0.25">
      <c r="A7" s="348"/>
      <c r="B7" s="325"/>
      <c r="C7" s="326"/>
      <c r="D7" s="40" t="s">
        <v>389</v>
      </c>
      <c r="E7" s="40" t="s">
        <v>390</v>
      </c>
      <c r="F7" s="40" t="s">
        <v>391</v>
      </c>
      <c r="G7" s="40" t="s">
        <v>392</v>
      </c>
      <c r="H7" s="316"/>
      <c r="I7" s="328"/>
    </row>
    <row r="8" spans="1:10" s="3" customFormat="1" ht="14.25" customHeight="1" x14ac:dyDescent="0.2">
      <c r="A8" s="342" t="s">
        <v>207</v>
      </c>
      <c r="B8" s="320" t="str">
        <f>ORÇAMENTO!D8</f>
        <v>ADMINISTRAÇÃO LOCAL</v>
      </c>
      <c r="C8" s="321"/>
      <c r="D8" s="259">
        <v>0.25</v>
      </c>
      <c r="E8" s="259">
        <v>0.25</v>
      </c>
      <c r="F8" s="259">
        <v>0.25</v>
      </c>
      <c r="G8" s="259">
        <v>0.25</v>
      </c>
      <c r="H8" s="293">
        <f>SUM(D8:G8)</f>
        <v>1</v>
      </c>
      <c r="I8" s="314">
        <f>ORÇAMENTO!I10</f>
        <v>22034.17</v>
      </c>
    </row>
    <row r="9" spans="1:10" s="3" customFormat="1" ht="8.25" customHeight="1" x14ac:dyDescent="0.2">
      <c r="A9" s="342"/>
      <c r="B9" s="322"/>
      <c r="C9" s="312"/>
      <c r="D9" s="260"/>
      <c r="E9" s="260"/>
      <c r="F9" s="260"/>
      <c r="G9" s="260"/>
      <c r="H9" s="260"/>
      <c r="I9" s="349"/>
    </row>
    <row r="10" spans="1:10" s="3" customFormat="1" ht="15" customHeight="1" thickBot="1" x14ac:dyDescent="0.25">
      <c r="A10" s="342"/>
      <c r="B10" s="322"/>
      <c r="C10" s="312"/>
      <c r="D10" s="262">
        <f>I8*D8</f>
        <v>5508.5424999999996</v>
      </c>
      <c r="E10" s="262">
        <f>I8*E8</f>
        <v>5508.5424999999996</v>
      </c>
      <c r="F10" s="262">
        <f>I8*F8</f>
        <v>5508.5424999999996</v>
      </c>
      <c r="G10" s="262">
        <f>I8*G8</f>
        <v>5508.5424999999996</v>
      </c>
      <c r="H10" s="292"/>
      <c r="I10" s="350"/>
    </row>
    <row r="11" spans="1:10" s="3" customFormat="1" ht="17.100000000000001" customHeight="1" x14ac:dyDescent="0.2">
      <c r="A11" s="342" t="s">
        <v>208</v>
      </c>
      <c r="B11" s="320" t="str">
        <f>ORÇAMENTO!D12</f>
        <v>SERVIÇOS PRELIMINARES</v>
      </c>
      <c r="C11" s="321"/>
      <c r="D11" s="261">
        <v>1</v>
      </c>
      <c r="E11" s="261"/>
      <c r="F11" s="261"/>
      <c r="G11" s="279"/>
      <c r="H11" s="293">
        <f>SUM(D11:G11)</f>
        <v>1</v>
      </c>
      <c r="I11" s="313">
        <f>ORÇAMENTO!I16</f>
        <v>6625.97</v>
      </c>
    </row>
    <row r="12" spans="1:10" s="3" customFormat="1" ht="9" customHeight="1" x14ac:dyDescent="0.2">
      <c r="A12" s="342"/>
      <c r="B12" s="322"/>
      <c r="C12" s="312"/>
      <c r="D12" s="260"/>
      <c r="E12" s="265"/>
      <c r="F12" s="265"/>
      <c r="G12" s="270"/>
      <c r="H12" s="260"/>
      <c r="I12" s="313"/>
    </row>
    <row r="13" spans="1:10" s="3" customFormat="1" ht="17.100000000000001" customHeight="1" x14ac:dyDescent="0.2">
      <c r="A13" s="342"/>
      <c r="B13" s="322"/>
      <c r="C13" s="312"/>
      <c r="D13" s="263">
        <f>I11*D11</f>
        <v>6625.97</v>
      </c>
      <c r="E13" s="263"/>
      <c r="F13" s="263"/>
      <c r="G13" s="262"/>
      <c r="H13" s="262"/>
      <c r="I13" s="313"/>
    </row>
    <row r="14" spans="1:10" s="3" customFormat="1" ht="17.100000000000001" customHeight="1" x14ac:dyDescent="0.2">
      <c r="A14" s="340" t="s">
        <v>209</v>
      </c>
      <c r="B14" s="341" t="str">
        <f>ORÇAMENTO!D18</f>
        <v>MOVIMENTO DE TERRA</v>
      </c>
      <c r="C14" s="341"/>
      <c r="D14" s="259">
        <v>1</v>
      </c>
      <c r="E14" s="266"/>
      <c r="F14" s="266"/>
      <c r="G14" s="280"/>
      <c r="H14" s="293">
        <f>SUM(D14:G14)</f>
        <v>1</v>
      </c>
      <c r="I14" s="313">
        <f>ORÇAMENTO!I20</f>
        <v>32.99</v>
      </c>
    </row>
    <row r="15" spans="1:10" s="3" customFormat="1" ht="9" customHeight="1" x14ac:dyDescent="0.2">
      <c r="A15" s="340"/>
      <c r="B15" s="341"/>
      <c r="C15" s="341"/>
      <c r="D15" s="260"/>
      <c r="E15" s="269"/>
      <c r="F15" s="269"/>
      <c r="G15" s="269"/>
      <c r="H15" s="260"/>
      <c r="I15" s="313"/>
    </row>
    <row r="16" spans="1:10" s="3" customFormat="1" ht="17.100000000000001" customHeight="1" x14ac:dyDescent="0.2">
      <c r="A16" s="340"/>
      <c r="B16" s="341"/>
      <c r="C16" s="341"/>
      <c r="D16" s="262">
        <f>I14*D14</f>
        <v>32.99</v>
      </c>
      <c r="E16" s="267"/>
      <c r="F16" s="267"/>
      <c r="G16" s="281"/>
      <c r="H16" s="268"/>
      <c r="I16" s="313"/>
    </row>
    <row r="17" spans="1:9" s="3" customFormat="1" ht="17.100000000000001" customHeight="1" x14ac:dyDescent="0.2">
      <c r="A17" s="307" t="s">
        <v>210</v>
      </c>
      <c r="B17" s="309" t="str">
        <f>ORÇAMENTO!D22</f>
        <v>FUNDAÇÕES</v>
      </c>
      <c r="C17" s="310"/>
      <c r="D17" s="259">
        <v>1</v>
      </c>
      <c r="E17" s="259"/>
      <c r="F17" s="259"/>
      <c r="G17" s="259"/>
      <c r="H17" s="293">
        <f>SUM(D17:G17)</f>
        <v>1</v>
      </c>
      <c r="I17" s="313">
        <f>ORÇAMENTO!I25</f>
        <v>1408.34</v>
      </c>
    </row>
    <row r="18" spans="1:9" s="3" customFormat="1" ht="9" customHeight="1" x14ac:dyDescent="0.2">
      <c r="A18" s="308"/>
      <c r="B18" s="311"/>
      <c r="C18" s="312"/>
      <c r="D18" s="260"/>
      <c r="E18" s="294"/>
      <c r="F18" s="294"/>
      <c r="G18" s="294"/>
      <c r="H18" s="260"/>
      <c r="I18" s="313"/>
    </row>
    <row r="19" spans="1:9" s="3" customFormat="1" ht="17.100000000000001" customHeight="1" x14ac:dyDescent="0.2">
      <c r="A19" s="317"/>
      <c r="B19" s="318"/>
      <c r="C19" s="319"/>
      <c r="D19" s="262">
        <f>I17*D17</f>
        <v>1408.34</v>
      </c>
      <c r="E19" s="262"/>
      <c r="F19" s="262"/>
      <c r="G19" s="262"/>
      <c r="H19" s="262"/>
      <c r="I19" s="313"/>
    </row>
    <row r="20" spans="1:9" s="3" customFormat="1" ht="17.100000000000001" customHeight="1" x14ac:dyDescent="0.2">
      <c r="A20" s="307" t="s">
        <v>211</v>
      </c>
      <c r="B20" s="309" t="str">
        <f>ORÇAMENTO!D27</f>
        <v>ESTRUTURAS</v>
      </c>
      <c r="C20" s="310"/>
      <c r="D20" s="259">
        <v>0.3</v>
      </c>
      <c r="E20" s="259">
        <v>0.7</v>
      </c>
      <c r="F20" s="259"/>
      <c r="G20" s="259"/>
      <c r="H20" s="293">
        <f>SUM(D20:G20)</f>
        <v>1</v>
      </c>
      <c r="I20" s="313">
        <f>ORÇAMENTO!I29</f>
        <v>1232.17</v>
      </c>
    </row>
    <row r="21" spans="1:9" s="3" customFormat="1" ht="10.5" customHeight="1" x14ac:dyDescent="0.2">
      <c r="A21" s="308"/>
      <c r="B21" s="311"/>
      <c r="C21" s="312"/>
      <c r="D21" s="260"/>
      <c r="E21" s="260"/>
      <c r="F21" s="294"/>
      <c r="G21" s="294"/>
      <c r="H21" s="260"/>
      <c r="I21" s="313"/>
    </row>
    <row r="22" spans="1:9" s="3" customFormat="1" ht="17.100000000000001" customHeight="1" x14ac:dyDescent="0.2">
      <c r="A22" s="317"/>
      <c r="B22" s="318"/>
      <c r="C22" s="319"/>
      <c r="D22" s="262">
        <f>I20*D20</f>
        <v>369.65100000000001</v>
      </c>
      <c r="E22" s="262">
        <f>I20*E20</f>
        <v>862.51900000000001</v>
      </c>
      <c r="F22" s="262"/>
      <c r="G22" s="262"/>
      <c r="H22" s="262"/>
      <c r="I22" s="313"/>
    </row>
    <row r="23" spans="1:9" s="3" customFormat="1" ht="17.100000000000001" customHeight="1" x14ac:dyDescent="0.2">
      <c r="A23" s="307" t="s">
        <v>213</v>
      </c>
      <c r="B23" s="309" t="str">
        <f>ORÇAMENTO!D30</f>
        <v>PAREDES E PAINÉIS</v>
      </c>
      <c r="C23" s="310"/>
      <c r="D23" s="259">
        <v>0.3</v>
      </c>
      <c r="E23" s="259">
        <v>0.7</v>
      </c>
      <c r="F23" s="259"/>
      <c r="G23" s="259"/>
      <c r="H23" s="293">
        <f>SUM(D23:G23)</f>
        <v>1</v>
      </c>
      <c r="I23" s="313">
        <f>ORÇAMENTO!I32</f>
        <v>3632.49</v>
      </c>
    </row>
    <row r="24" spans="1:9" s="3" customFormat="1" ht="10.5" customHeight="1" x14ac:dyDescent="0.2">
      <c r="A24" s="308"/>
      <c r="B24" s="311"/>
      <c r="C24" s="312"/>
      <c r="D24" s="260"/>
      <c r="E24" s="260"/>
      <c r="F24" s="294"/>
      <c r="G24" s="294"/>
      <c r="H24" s="260"/>
      <c r="I24" s="313"/>
    </row>
    <row r="25" spans="1:9" s="3" customFormat="1" ht="17.100000000000001" customHeight="1" x14ac:dyDescent="0.2">
      <c r="A25" s="317"/>
      <c r="B25" s="318"/>
      <c r="C25" s="319"/>
      <c r="D25" s="262">
        <f>I23*D23</f>
        <v>1089.7469999999998</v>
      </c>
      <c r="E25" s="262">
        <f>I23*E23</f>
        <v>2542.7429999999995</v>
      </c>
      <c r="F25" s="262"/>
      <c r="G25" s="262"/>
      <c r="H25" s="262"/>
      <c r="I25" s="313"/>
    </row>
    <row r="26" spans="1:9" s="3" customFormat="1" ht="17.100000000000001" customHeight="1" x14ac:dyDescent="0.2">
      <c r="A26" s="307" t="s">
        <v>215</v>
      </c>
      <c r="B26" s="309" t="str">
        <f>ORÇAMENTO!D33</f>
        <v>COBERTURA</v>
      </c>
      <c r="C26" s="310"/>
      <c r="D26" s="259"/>
      <c r="E26" s="259">
        <v>0.4</v>
      </c>
      <c r="F26" s="259">
        <v>0.6</v>
      </c>
      <c r="G26" s="259"/>
      <c r="H26" s="293">
        <f>SUM(D26:G26)</f>
        <v>1</v>
      </c>
      <c r="I26" s="313">
        <f>ORÇAMENTO!I36</f>
        <v>2541.13</v>
      </c>
    </row>
    <row r="27" spans="1:9" s="3" customFormat="1" ht="10.5" customHeight="1" x14ac:dyDescent="0.2">
      <c r="A27" s="308"/>
      <c r="B27" s="311"/>
      <c r="C27" s="312"/>
      <c r="D27" s="294"/>
      <c r="E27" s="260"/>
      <c r="F27" s="260"/>
      <c r="G27" s="294"/>
      <c r="H27" s="260"/>
      <c r="I27" s="313"/>
    </row>
    <row r="28" spans="1:9" s="3" customFormat="1" ht="17.100000000000001" customHeight="1" x14ac:dyDescent="0.2">
      <c r="A28" s="317"/>
      <c r="B28" s="318"/>
      <c r="C28" s="319"/>
      <c r="D28" s="262"/>
      <c r="E28" s="262">
        <f>I26*E26</f>
        <v>1016.4520000000001</v>
      </c>
      <c r="F28" s="262">
        <f>I26*F26</f>
        <v>1524.6780000000001</v>
      </c>
      <c r="G28" s="262"/>
      <c r="H28" s="262"/>
      <c r="I28" s="313"/>
    </row>
    <row r="29" spans="1:9" s="3" customFormat="1" ht="17.100000000000001" customHeight="1" x14ac:dyDescent="0.2">
      <c r="A29" s="307" t="s">
        <v>217</v>
      </c>
      <c r="B29" s="309" t="str">
        <f>ORÇAMENTO!D37</f>
        <v>ESQUADRIAS</v>
      </c>
      <c r="C29" s="310"/>
      <c r="D29" s="259"/>
      <c r="E29" s="259"/>
      <c r="F29" s="259">
        <v>0.7</v>
      </c>
      <c r="G29" s="259">
        <v>0.3</v>
      </c>
      <c r="H29" s="293">
        <f>SUM(D29:G29)</f>
        <v>1</v>
      </c>
      <c r="I29" s="313">
        <f>ORÇAMENTO!I45</f>
        <v>11611.15</v>
      </c>
    </row>
    <row r="30" spans="1:9" s="3" customFormat="1" ht="10.5" customHeight="1" x14ac:dyDescent="0.2">
      <c r="A30" s="308"/>
      <c r="B30" s="311"/>
      <c r="C30" s="312"/>
      <c r="D30" s="294"/>
      <c r="E30" s="294"/>
      <c r="F30" s="260"/>
      <c r="G30" s="260"/>
      <c r="H30" s="260"/>
      <c r="I30" s="313"/>
    </row>
    <row r="31" spans="1:9" s="3" customFormat="1" ht="17.100000000000001" customHeight="1" x14ac:dyDescent="0.2">
      <c r="A31" s="317"/>
      <c r="B31" s="318"/>
      <c r="C31" s="319"/>
      <c r="D31" s="262"/>
      <c r="E31" s="262"/>
      <c r="F31" s="262">
        <f>I29*F29</f>
        <v>8127.8049999999994</v>
      </c>
      <c r="G31" s="262">
        <f>I29*G29</f>
        <v>3483.3449999999998</v>
      </c>
      <c r="H31" s="262"/>
      <c r="I31" s="313"/>
    </row>
    <row r="32" spans="1:9" s="3" customFormat="1" ht="17.100000000000001" customHeight="1" x14ac:dyDescent="0.2">
      <c r="A32" s="307" t="s">
        <v>253</v>
      </c>
      <c r="B32" s="309" t="str">
        <f>ORÇAMENTO!D46</f>
        <v>REVESTIMENTOS</v>
      </c>
      <c r="C32" s="310"/>
      <c r="D32" s="259"/>
      <c r="E32" s="259"/>
      <c r="F32" s="259">
        <v>0.8</v>
      </c>
      <c r="G32" s="259">
        <v>0.2</v>
      </c>
      <c r="H32" s="293">
        <f>SUM(D32:G32)</f>
        <v>1</v>
      </c>
      <c r="I32" s="313">
        <f>ORÇAMENTO!I52</f>
        <v>20217.95</v>
      </c>
    </row>
    <row r="33" spans="1:9" s="3" customFormat="1" ht="9.75" customHeight="1" x14ac:dyDescent="0.2">
      <c r="A33" s="308"/>
      <c r="B33" s="311"/>
      <c r="C33" s="312"/>
      <c r="D33" s="294"/>
      <c r="E33" s="294"/>
      <c r="F33" s="260"/>
      <c r="G33" s="260"/>
      <c r="H33" s="260"/>
      <c r="I33" s="313"/>
    </row>
    <row r="34" spans="1:9" s="3" customFormat="1" ht="17.100000000000001" customHeight="1" x14ac:dyDescent="0.2">
      <c r="A34" s="317"/>
      <c r="B34" s="318"/>
      <c r="C34" s="319"/>
      <c r="D34" s="262"/>
      <c r="E34" s="262"/>
      <c r="F34" s="262">
        <f>I32*F32</f>
        <v>16174.36</v>
      </c>
      <c r="G34" s="262">
        <f>I32*G32</f>
        <v>4043.59</v>
      </c>
      <c r="H34" s="262"/>
      <c r="I34" s="313"/>
    </row>
    <row r="35" spans="1:9" s="3" customFormat="1" ht="17.100000000000001" customHeight="1" x14ac:dyDescent="0.2">
      <c r="A35" s="307" t="s">
        <v>272</v>
      </c>
      <c r="B35" s="309" t="str">
        <f>ORÇAMENTO!D53</f>
        <v>RODAPÉS, SOLEIRAS E PEITORÍS</v>
      </c>
      <c r="C35" s="310"/>
      <c r="D35" s="259"/>
      <c r="E35" s="259"/>
      <c r="F35" s="259">
        <v>0.7</v>
      </c>
      <c r="G35" s="259">
        <v>0.3</v>
      </c>
      <c r="H35" s="293">
        <f>SUM(D35:G35)</f>
        <v>1</v>
      </c>
      <c r="I35" s="313">
        <f>ORÇAMENTO!I57</f>
        <v>3471.4</v>
      </c>
    </row>
    <row r="36" spans="1:9" s="3" customFormat="1" ht="9.75" customHeight="1" x14ac:dyDescent="0.2">
      <c r="A36" s="308"/>
      <c r="B36" s="311"/>
      <c r="C36" s="312"/>
      <c r="D36" s="294"/>
      <c r="E36" s="294"/>
      <c r="F36" s="260"/>
      <c r="G36" s="260"/>
      <c r="H36" s="260"/>
      <c r="I36" s="313"/>
    </row>
    <row r="37" spans="1:9" s="3" customFormat="1" ht="17.100000000000001" customHeight="1" x14ac:dyDescent="0.2">
      <c r="A37" s="317"/>
      <c r="B37" s="318"/>
      <c r="C37" s="319"/>
      <c r="D37" s="262"/>
      <c r="E37" s="262"/>
      <c r="F37" s="262">
        <f>I35*F35</f>
        <v>2429.98</v>
      </c>
      <c r="G37" s="262">
        <f>I35*G35</f>
        <v>1041.42</v>
      </c>
      <c r="H37" s="262"/>
      <c r="I37" s="313"/>
    </row>
    <row r="38" spans="1:9" s="3" customFormat="1" ht="17.100000000000001" customHeight="1" x14ac:dyDescent="0.2">
      <c r="A38" s="307" t="s">
        <v>273</v>
      </c>
      <c r="B38" s="309" t="str">
        <f>ORÇAMENTO!D58</f>
        <v>PISOS</v>
      </c>
      <c r="C38" s="310"/>
      <c r="D38" s="259"/>
      <c r="E38" s="259">
        <v>0.3</v>
      </c>
      <c r="F38" s="259">
        <v>0.5</v>
      </c>
      <c r="G38" s="259">
        <v>0.2</v>
      </c>
      <c r="H38" s="293">
        <f>SUM(D38:G38)</f>
        <v>1</v>
      </c>
      <c r="I38" s="313">
        <f>ORÇAMENTO!I62</f>
        <v>11529.09</v>
      </c>
    </row>
    <row r="39" spans="1:9" s="3" customFormat="1" ht="11.25" customHeight="1" x14ac:dyDescent="0.2">
      <c r="A39" s="308"/>
      <c r="B39" s="311"/>
      <c r="C39" s="312"/>
      <c r="D39" s="294"/>
      <c r="E39" s="260"/>
      <c r="F39" s="260"/>
      <c r="G39" s="260"/>
      <c r="H39" s="260"/>
      <c r="I39" s="313"/>
    </row>
    <row r="40" spans="1:9" s="3" customFormat="1" ht="17.100000000000001" customHeight="1" x14ac:dyDescent="0.2">
      <c r="A40" s="317"/>
      <c r="B40" s="318"/>
      <c r="C40" s="319"/>
      <c r="D40" s="262"/>
      <c r="E40" s="262">
        <f>I38*E38</f>
        <v>3458.7269999999999</v>
      </c>
      <c r="F40" s="262">
        <f>I38*F38</f>
        <v>5764.5450000000001</v>
      </c>
      <c r="G40" s="262">
        <f>I38*G38</f>
        <v>2305.8180000000002</v>
      </c>
      <c r="H40" s="262"/>
      <c r="I40" s="313"/>
    </row>
    <row r="41" spans="1:9" s="3" customFormat="1" ht="17.100000000000001" customHeight="1" x14ac:dyDescent="0.2">
      <c r="A41" s="307" t="s">
        <v>278</v>
      </c>
      <c r="B41" s="309" t="str">
        <f>ORÇAMENTO!D63</f>
        <v>FORROS</v>
      </c>
      <c r="C41" s="310"/>
      <c r="D41" s="259"/>
      <c r="E41" s="259">
        <v>0.2</v>
      </c>
      <c r="F41" s="259">
        <v>0.6</v>
      </c>
      <c r="G41" s="259">
        <v>0.2</v>
      </c>
      <c r="H41" s="293">
        <f>SUM(D41:G41)</f>
        <v>1</v>
      </c>
      <c r="I41" s="313">
        <f>ORÇAMENTO!I65</f>
        <v>9032.0300000000007</v>
      </c>
    </row>
    <row r="42" spans="1:9" s="3" customFormat="1" ht="9.75" customHeight="1" x14ac:dyDescent="0.2">
      <c r="A42" s="308"/>
      <c r="B42" s="311"/>
      <c r="C42" s="312"/>
      <c r="D42" s="294"/>
      <c r="E42" s="260"/>
      <c r="F42" s="260"/>
      <c r="G42" s="260"/>
      <c r="H42" s="260"/>
      <c r="I42" s="313"/>
    </row>
    <row r="43" spans="1:9" s="3" customFormat="1" ht="17.100000000000001" customHeight="1" x14ac:dyDescent="0.2">
      <c r="A43" s="317"/>
      <c r="B43" s="318"/>
      <c r="C43" s="319"/>
      <c r="D43" s="262"/>
      <c r="E43" s="262">
        <f>I41*E41</f>
        <v>1806.4060000000002</v>
      </c>
      <c r="F43" s="262">
        <f>I41*F41</f>
        <v>5419.2179999999998</v>
      </c>
      <c r="G43" s="262">
        <f>I41*G41</f>
        <v>1806.4060000000002</v>
      </c>
      <c r="H43" s="262"/>
      <c r="I43" s="313"/>
    </row>
    <row r="44" spans="1:9" s="3" customFormat="1" ht="17.100000000000001" customHeight="1" x14ac:dyDescent="0.2">
      <c r="A44" s="307" t="s">
        <v>289</v>
      </c>
      <c r="B44" s="309" t="str">
        <f>ORÇAMENTO!D67</f>
        <v>PINTURAS</v>
      </c>
      <c r="C44" s="310"/>
      <c r="D44" s="259"/>
      <c r="E44" s="259">
        <v>0.2</v>
      </c>
      <c r="F44" s="259">
        <v>0.3</v>
      </c>
      <c r="G44" s="259">
        <v>0.5</v>
      </c>
      <c r="H44" s="293">
        <f>SUM(D44:G44)</f>
        <v>1</v>
      </c>
      <c r="I44" s="313">
        <f>ORÇAMENTO!I73</f>
        <v>16599.68</v>
      </c>
    </row>
    <row r="45" spans="1:9" s="3" customFormat="1" ht="9.75" customHeight="1" x14ac:dyDescent="0.2">
      <c r="A45" s="308"/>
      <c r="B45" s="311"/>
      <c r="C45" s="312"/>
      <c r="D45" s="294"/>
      <c r="E45" s="260"/>
      <c r="F45" s="260"/>
      <c r="G45" s="260"/>
      <c r="H45" s="260"/>
      <c r="I45" s="313"/>
    </row>
    <row r="46" spans="1:9" s="3" customFormat="1" ht="17.100000000000001" customHeight="1" x14ac:dyDescent="0.2">
      <c r="A46" s="317"/>
      <c r="B46" s="318"/>
      <c r="C46" s="319"/>
      <c r="D46" s="262"/>
      <c r="E46" s="262">
        <f>I44*E44</f>
        <v>3319.9360000000001</v>
      </c>
      <c r="F46" s="262">
        <f>I44*F44</f>
        <v>4979.9039999999995</v>
      </c>
      <c r="G46" s="262">
        <f>I44*G44</f>
        <v>8299.84</v>
      </c>
      <c r="H46" s="262"/>
      <c r="I46" s="313"/>
    </row>
    <row r="47" spans="1:9" s="3" customFormat="1" ht="17.100000000000001" customHeight="1" x14ac:dyDescent="0.2">
      <c r="A47" s="307" t="s">
        <v>346</v>
      </c>
      <c r="B47" s="309" t="str">
        <f>ORÇAMENTO!D75</f>
        <v>INSTALAÇÕES ELÉTRICAS</v>
      </c>
      <c r="C47" s="310"/>
      <c r="D47" s="259">
        <v>0.1</v>
      </c>
      <c r="E47" s="259">
        <v>0.2</v>
      </c>
      <c r="F47" s="259">
        <v>0.4</v>
      </c>
      <c r="G47" s="259">
        <v>0.3</v>
      </c>
      <c r="H47" s="293">
        <f>SUM(D47:G47)</f>
        <v>1</v>
      </c>
      <c r="I47" s="313">
        <f>ORÇAMENTO!I94</f>
        <v>23472.880000000001</v>
      </c>
    </row>
    <row r="48" spans="1:9" s="3" customFormat="1" ht="10.5" customHeight="1" x14ac:dyDescent="0.2">
      <c r="A48" s="308"/>
      <c r="B48" s="311"/>
      <c r="C48" s="312"/>
      <c r="D48" s="260"/>
      <c r="E48" s="260"/>
      <c r="F48" s="260"/>
      <c r="G48" s="260"/>
      <c r="H48" s="260"/>
      <c r="I48" s="313"/>
    </row>
    <row r="49" spans="1:9" s="3" customFormat="1" ht="17.100000000000001" customHeight="1" x14ac:dyDescent="0.2">
      <c r="A49" s="317"/>
      <c r="B49" s="318"/>
      <c r="C49" s="319"/>
      <c r="D49" s="262">
        <f>I47*D47</f>
        <v>2347.288</v>
      </c>
      <c r="E49" s="262">
        <f>I47*E47</f>
        <v>4694.576</v>
      </c>
      <c r="F49" s="262">
        <f>I47*F47</f>
        <v>9389.152</v>
      </c>
      <c r="G49" s="262">
        <f>I47*G47</f>
        <v>7041.8640000000005</v>
      </c>
      <c r="H49" s="262"/>
      <c r="I49" s="313"/>
    </row>
    <row r="50" spans="1:9" s="3" customFormat="1" ht="17.100000000000001" customHeight="1" x14ac:dyDescent="0.2">
      <c r="A50" s="307" t="s">
        <v>348</v>
      </c>
      <c r="B50" s="309" t="str">
        <f>ORÇAMENTO!D96</f>
        <v>INSTALAÇÕES TELEFÔNICAS E LÓGICA</v>
      </c>
      <c r="C50" s="310"/>
      <c r="D50" s="259"/>
      <c r="E50" s="259">
        <v>0.2</v>
      </c>
      <c r="F50" s="259">
        <v>0.5</v>
      </c>
      <c r="G50" s="259">
        <v>0.3</v>
      </c>
      <c r="H50" s="293">
        <f>SUM(D50:G50)</f>
        <v>1</v>
      </c>
      <c r="I50" s="313">
        <f>ORÇAMENTO!I99</f>
        <v>2916.92</v>
      </c>
    </row>
    <row r="51" spans="1:9" s="3" customFormat="1" ht="10.5" customHeight="1" x14ac:dyDescent="0.2">
      <c r="A51" s="308"/>
      <c r="B51" s="311"/>
      <c r="C51" s="312"/>
      <c r="D51" s="294"/>
      <c r="E51" s="260"/>
      <c r="F51" s="260"/>
      <c r="G51" s="260"/>
      <c r="H51" s="260"/>
      <c r="I51" s="313"/>
    </row>
    <row r="52" spans="1:9" s="3" customFormat="1" ht="17.100000000000001" customHeight="1" x14ac:dyDescent="0.2">
      <c r="A52" s="317"/>
      <c r="B52" s="318"/>
      <c r="C52" s="319"/>
      <c r="D52" s="262"/>
      <c r="E52" s="262">
        <f>I50*E50</f>
        <v>583.38400000000001</v>
      </c>
      <c r="F52" s="262">
        <f>I50*F50</f>
        <v>1458.46</v>
      </c>
      <c r="G52" s="262">
        <f>I50*G50</f>
        <v>875.07600000000002</v>
      </c>
      <c r="H52" s="262"/>
      <c r="I52" s="313"/>
    </row>
    <row r="53" spans="1:9" s="3" customFormat="1" ht="17.100000000000001" customHeight="1" x14ac:dyDescent="0.2">
      <c r="A53" s="307" t="s">
        <v>349</v>
      </c>
      <c r="B53" s="309" t="str">
        <f>ORÇAMENTO!D101</f>
        <v>INSTALAÇÕES DE AR CONDICIONADO</v>
      </c>
      <c r="C53" s="310"/>
      <c r="D53" s="259"/>
      <c r="E53" s="259">
        <v>0.2</v>
      </c>
      <c r="F53" s="259">
        <v>0.5</v>
      </c>
      <c r="G53" s="259">
        <v>0.3</v>
      </c>
      <c r="H53" s="293">
        <f>SUM(D53:G53)</f>
        <v>1</v>
      </c>
      <c r="I53" s="313">
        <f>ORÇAMENTO!I104</f>
        <v>3561.48</v>
      </c>
    </row>
    <row r="54" spans="1:9" s="3" customFormat="1" ht="10.5" customHeight="1" x14ac:dyDescent="0.2">
      <c r="A54" s="308"/>
      <c r="B54" s="311"/>
      <c r="C54" s="312"/>
      <c r="D54" s="294"/>
      <c r="E54" s="260"/>
      <c r="F54" s="260"/>
      <c r="G54" s="260"/>
      <c r="H54" s="260"/>
      <c r="I54" s="313"/>
    </row>
    <row r="55" spans="1:9" s="3" customFormat="1" ht="17.100000000000001" customHeight="1" x14ac:dyDescent="0.2">
      <c r="A55" s="317"/>
      <c r="B55" s="318"/>
      <c r="C55" s="319"/>
      <c r="D55" s="262"/>
      <c r="E55" s="262">
        <f>I53*E53</f>
        <v>712.29600000000005</v>
      </c>
      <c r="F55" s="262">
        <f>I53*F53</f>
        <v>1780.74</v>
      </c>
      <c r="G55" s="262">
        <f>I53*G53</f>
        <v>1068.444</v>
      </c>
      <c r="H55" s="262"/>
      <c r="I55" s="313"/>
    </row>
    <row r="56" spans="1:9" s="3" customFormat="1" ht="17.100000000000001" customHeight="1" x14ac:dyDescent="0.2">
      <c r="A56" s="307" t="s">
        <v>385</v>
      </c>
      <c r="B56" s="309" t="str">
        <f>ORÇAMENTO!D106</f>
        <v>INSTALAÇÕES HIDROSSANITÁRIAS</v>
      </c>
      <c r="C56" s="310"/>
      <c r="D56" s="259">
        <v>0.1</v>
      </c>
      <c r="E56" s="259">
        <v>0.2</v>
      </c>
      <c r="F56" s="259">
        <v>0.4</v>
      </c>
      <c r="G56" s="259">
        <v>0.3</v>
      </c>
      <c r="H56" s="293">
        <f>SUM(D56:G56)</f>
        <v>1</v>
      </c>
      <c r="I56" s="313">
        <f>ORÇAMENTO!I119</f>
        <v>27815.62</v>
      </c>
    </row>
    <row r="57" spans="1:9" s="3" customFormat="1" ht="10.5" customHeight="1" x14ac:dyDescent="0.2">
      <c r="A57" s="308"/>
      <c r="B57" s="311"/>
      <c r="C57" s="312"/>
      <c r="D57" s="260"/>
      <c r="E57" s="260"/>
      <c r="F57" s="260"/>
      <c r="G57" s="260"/>
      <c r="H57" s="260"/>
      <c r="I57" s="313"/>
    </row>
    <row r="58" spans="1:9" s="3" customFormat="1" ht="17.100000000000001" customHeight="1" x14ac:dyDescent="0.2">
      <c r="A58" s="317"/>
      <c r="B58" s="318"/>
      <c r="C58" s="319"/>
      <c r="D58" s="262">
        <f>I56*D56</f>
        <v>2781.5619999999999</v>
      </c>
      <c r="E58" s="262">
        <f>I56*E56</f>
        <v>5563.1239999999998</v>
      </c>
      <c r="F58" s="262">
        <f>I56*F56</f>
        <v>11126.248</v>
      </c>
      <c r="G58" s="262">
        <f>I56*G56</f>
        <v>8344.6859999999997</v>
      </c>
      <c r="H58" s="262"/>
      <c r="I58" s="313"/>
    </row>
    <row r="59" spans="1:9" s="3" customFormat="1" ht="17.100000000000001" customHeight="1" x14ac:dyDescent="0.2">
      <c r="A59" s="307" t="s">
        <v>387</v>
      </c>
      <c r="B59" s="309" t="str">
        <f>ORÇAMENTO!D121</f>
        <v>OUTROS</v>
      </c>
      <c r="C59" s="310"/>
      <c r="D59" s="259"/>
      <c r="E59" s="259"/>
      <c r="F59" s="259"/>
      <c r="G59" s="259">
        <v>1</v>
      </c>
      <c r="H59" s="293">
        <f>SUM(D59:G59)</f>
        <v>1</v>
      </c>
      <c r="I59" s="313">
        <f>ORÇAMENTO!I124</f>
        <v>1597.57</v>
      </c>
    </row>
    <row r="60" spans="1:9" s="3" customFormat="1" ht="10.5" customHeight="1" x14ac:dyDescent="0.2">
      <c r="A60" s="308"/>
      <c r="B60" s="311"/>
      <c r="C60" s="312"/>
      <c r="D60" s="294"/>
      <c r="E60" s="294"/>
      <c r="F60" s="294"/>
      <c r="G60" s="260"/>
      <c r="H60" s="260"/>
      <c r="I60" s="313"/>
    </row>
    <row r="61" spans="1:9" s="3" customFormat="1" ht="17.100000000000001" customHeight="1" x14ac:dyDescent="0.2">
      <c r="A61" s="317"/>
      <c r="B61" s="318"/>
      <c r="C61" s="319"/>
      <c r="D61" s="262"/>
      <c r="E61" s="262"/>
      <c r="F61" s="262"/>
      <c r="G61" s="262">
        <f>I59*G59</f>
        <v>1597.57</v>
      </c>
      <c r="H61" s="262"/>
      <c r="I61" s="313"/>
    </row>
    <row r="62" spans="1:9" s="3" customFormat="1" ht="17.100000000000001" customHeight="1" x14ac:dyDescent="0.2">
      <c r="A62" s="307" t="s">
        <v>388</v>
      </c>
      <c r="B62" s="309" t="str">
        <f>ORÇAMENTO!D126</f>
        <v>LIMPEZA FINAL</v>
      </c>
      <c r="C62" s="310"/>
      <c r="D62" s="259"/>
      <c r="E62" s="259"/>
      <c r="F62" s="259"/>
      <c r="G62" s="259">
        <v>1</v>
      </c>
      <c r="H62" s="293">
        <f>SUM(D62:G62)</f>
        <v>1</v>
      </c>
      <c r="I62" s="313">
        <f>ORÇAMENTO!I128</f>
        <v>722.61</v>
      </c>
    </row>
    <row r="63" spans="1:9" s="3" customFormat="1" ht="10.5" customHeight="1" x14ac:dyDescent="0.2">
      <c r="A63" s="308"/>
      <c r="B63" s="311"/>
      <c r="C63" s="312"/>
      <c r="D63" s="294"/>
      <c r="E63" s="294"/>
      <c r="F63" s="294"/>
      <c r="G63" s="260"/>
      <c r="H63" s="260"/>
      <c r="I63" s="313"/>
    </row>
    <row r="64" spans="1:9" s="3" customFormat="1" ht="17.100000000000001" customHeight="1" thickBot="1" x14ac:dyDescent="0.25">
      <c r="A64" s="308"/>
      <c r="B64" s="311"/>
      <c r="C64" s="312"/>
      <c r="D64" s="282"/>
      <c r="E64" s="282"/>
      <c r="F64" s="282"/>
      <c r="G64" s="282">
        <f>I62*G62</f>
        <v>722.61</v>
      </c>
      <c r="H64" s="282"/>
      <c r="I64" s="314"/>
    </row>
    <row r="65" spans="1:9" s="3" customFormat="1" ht="24" customHeight="1" thickBot="1" x14ac:dyDescent="0.25">
      <c r="A65" s="283"/>
      <c r="B65" s="284" t="s">
        <v>10</v>
      </c>
      <c r="C65" s="285"/>
      <c r="D65" s="286"/>
      <c r="E65" s="286"/>
      <c r="F65" s="286"/>
      <c r="G65" s="286"/>
      <c r="H65" s="286"/>
      <c r="I65" s="289">
        <f>ROUND(SUM(I8:I64),2)</f>
        <v>170055.64</v>
      </c>
    </row>
    <row r="66" spans="1:9" s="3" customFormat="1" ht="15" thickBot="1" x14ac:dyDescent="0.25">
      <c r="A66" s="20"/>
      <c r="B66" s="21"/>
      <c r="C66" s="21"/>
      <c r="D66" s="272"/>
      <c r="E66" s="272"/>
      <c r="F66" s="272"/>
      <c r="G66" s="272"/>
      <c r="H66" s="272"/>
      <c r="I66" s="28"/>
    </row>
    <row r="67" spans="1:9" s="3" customFormat="1" ht="22.5" customHeight="1" thickBot="1" x14ac:dyDescent="0.25">
      <c r="A67" s="38"/>
      <c r="B67" s="39" t="s">
        <v>6</v>
      </c>
      <c r="C67" s="39"/>
      <c r="D67" s="299">
        <f>D10+D13+D16+D19+D22+D25+D49+D58</f>
        <v>20164.090499999998</v>
      </c>
      <c r="E67" s="299">
        <f>E10+E22+E25+E28+E40+E43+E46+E49+E52+E55+E58</f>
        <v>30068.705499999996</v>
      </c>
      <c r="F67" s="299">
        <f>F10+F28+F31+F34+F37+F40+F43+F46+F49+F52+F55+F58</f>
        <v>73683.632500000007</v>
      </c>
      <c r="G67" s="300">
        <f>G10+G31+G34+G37+G40+G43+G46+G49+G52+G55+G58+G61+G64</f>
        <v>46139.211500000005</v>
      </c>
      <c r="H67" s="296"/>
      <c r="I67" s="290"/>
    </row>
    <row r="68" spans="1:9" s="3" customFormat="1" ht="22.5" customHeight="1" thickBot="1" x14ac:dyDescent="0.25">
      <c r="A68" s="22"/>
      <c r="B68" s="23" t="s">
        <v>7</v>
      </c>
      <c r="C68" s="23"/>
      <c r="D68" s="273">
        <f>D67/I65</f>
        <v>0.11857348865347833</v>
      </c>
      <c r="E68" s="273">
        <f>E67/I65</f>
        <v>0.17681686711478664</v>
      </c>
      <c r="F68" s="273">
        <f>F67/I65</f>
        <v>0.43329131865311848</v>
      </c>
      <c r="G68" s="274">
        <f>G67/I65</f>
        <v>0.27131832557861651</v>
      </c>
      <c r="H68" s="297">
        <f>SUM(D68:G68)</f>
        <v>1</v>
      </c>
      <c r="I68" s="295"/>
    </row>
    <row r="69" spans="1:9" s="3" customFormat="1" ht="21" customHeight="1" thickBot="1" x14ac:dyDescent="0.25">
      <c r="A69" s="36"/>
      <c r="B69" s="37" t="s">
        <v>8</v>
      </c>
      <c r="C69" s="37"/>
      <c r="D69" s="299">
        <f>D67</f>
        <v>20164.090499999998</v>
      </c>
      <c r="E69" s="299">
        <f>D69+E67</f>
        <v>50232.795999999995</v>
      </c>
      <c r="F69" s="299">
        <f>E69+F67</f>
        <v>123916.42850000001</v>
      </c>
      <c r="G69" s="299">
        <f>F69+G67</f>
        <v>170055.64</v>
      </c>
      <c r="H69" s="300"/>
      <c r="I69" s="291"/>
    </row>
    <row r="70" spans="1:9" s="3" customFormat="1" ht="19.5" customHeight="1" thickBot="1" x14ac:dyDescent="0.25">
      <c r="A70" s="287"/>
      <c r="B70" s="288" t="s">
        <v>9</v>
      </c>
      <c r="C70" s="288"/>
      <c r="D70" s="274">
        <f>D68</f>
        <v>0.11857348865347833</v>
      </c>
      <c r="E70" s="274">
        <f>E68+D70</f>
        <v>0.295390355768265</v>
      </c>
      <c r="F70" s="274">
        <f>F68+E70</f>
        <v>0.72868167442138354</v>
      </c>
      <c r="G70" s="274">
        <f>G68+F70</f>
        <v>1</v>
      </c>
      <c r="H70" s="298"/>
      <c r="I70" s="291"/>
    </row>
    <row r="71" spans="1:9" ht="12.75" customHeight="1" x14ac:dyDescent="0.2">
      <c r="A71" s="271"/>
      <c r="B71" s="271"/>
      <c r="C71" s="271"/>
      <c r="D71" s="271"/>
      <c r="E71" s="271"/>
      <c r="F71" s="271"/>
      <c r="G71" s="271"/>
      <c r="H71" s="271"/>
      <c r="I71" s="271"/>
    </row>
    <row r="72" spans="1:9" ht="12.75" customHeight="1" x14ac:dyDescent="0.2">
      <c r="A72" s="271"/>
      <c r="B72" s="271"/>
      <c r="C72" s="271"/>
      <c r="D72" s="271"/>
      <c r="E72" s="271"/>
      <c r="F72" s="271"/>
      <c r="G72" s="271"/>
      <c r="H72" s="271"/>
      <c r="I72" s="271"/>
    </row>
    <row r="73" spans="1:9" ht="12.75" customHeight="1" x14ac:dyDescent="0.2">
      <c r="A73" s="271"/>
      <c r="B73" s="271"/>
      <c r="C73" s="271"/>
      <c r="D73" s="271"/>
      <c r="E73" s="271"/>
      <c r="F73" s="271"/>
      <c r="G73" s="271"/>
      <c r="H73" s="271"/>
      <c r="I73" s="271"/>
    </row>
    <row r="74" spans="1:9" ht="12.75" customHeight="1" x14ac:dyDescent="0.2">
      <c r="A74" s="271"/>
      <c r="B74" s="271"/>
      <c r="C74" s="271"/>
      <c r="D74" s="271"/>
      <c r="E74" s="271"/>
      <c r="F74" s="271"/>
      <c r="G74" s="271"/>
      <c r="H74" s="271"/>
      <c r="I74" s="271"/>
    </row>
    <row r="75" spans="1:9" ht="12.75" customHeight="1" x14ac:dyDescent="0.2">
      <c r="A75" s="271"/>
      <c r="B75" s="504"/>
      <c r="C75" s="504"/>
      <c r="D75" s="271"/>
      <c r="E75" s="271"/>
      <c r="F75" s="271"/>
      <c r="G75" s="271"/>
      <c r="H75" s="271"/>
      <c r="I75" s="271"/>
    </row>
    <row r="76" spans="1:9" ht="12.75" customHeight="1" x14ac:dyDescent="0.2">
      <c r="A76" s="271"/>
      <c r="B76" s="503" t="s">
        <v>202</v>
      </c>
      <c r="C76" s="503"/>
      <c r="D76" s="271"/>
      <c r="E76" s="271"/>
      <c r="F76" s="271"/>
      <c r="G76" s="271"/>
      <c r="H76" s="271"/>
      <c r="I76" s="271"/>
    </row>
    <row r="77" spans="1:9" ht="12.75" customHeight="1" x14ac:dyDescent="0.2">
      <c r="A77" s="271"/>
      <c r="B77" s="503" t="s">
        <v>203</v>
      </c>
      <c r="C77" s="503"/>
      <c r="D77" s="271"/>
      <c r="E77" s="271"/>
      <c r="F77" s="271"/>
      <c r="G77" s="271"/>
      <c r="H77" s="271"/>
      <c r="I77" s="271"/>
    </row>
    <row r="78" spans="1:9" ht="12.75" customHeight="1" x14ac:dyDescent="0.2">
      <c r="A78" s="271"/>
      <c r="B78" s="503" t="s">
        <v>204</v>
      </c>
      <c r="C78" s="503"/>
      <c r="D78" s="271"/>
      <c r="E78" s="271"/>
      <c r="F78" s="271"/>
      <c r="G78" s="271"/>
      <c r="H78" s="271"/>
      <c r="I78" s="271"/>
    </row>
    <row r="79" spans="1:9" ht="12.75" customHeight="1" x14ac:dyDescent="0.2">
      <c r="A79" s="271"/>
      <c r="B79" s="271"/>
      <c r="C79" s="271"/>
      <c r="D79" s="271"/>
      <c r="E79" s="271"/>
      <c r="F79" s="271"/>
      <c r="G79" s="271"/>
      <c r="H79" s="271"/>
      <c r="I79" s="271"/>
    </row>
  </sheetData>
  <mergeCells count="72">
    <mergeCell ref="B76:C76"/>
    <mergeCell ref="B75:C75"/>
    <mergeCell ref="B77:C77"/>
    <mergeCell ref="B78:C78"/>
    <mergeCell ref="C1:H1"/>
    <mergeCell ref="A17:A19"/>
    <mergeCell ref="B17:C19"/>
    <mergeCell ref="I11:I13"/>
    <mergeCell ref="A14:A16"/>
    <mergeCell ref="I14:I16"/>
    <mergeCell ref="B14:C16"/>
    <mergeCell ref="B11:C13"/>
    <mergeCell ref="A11:A13"/>
    <mergeCell ref="I17:I19"/>
    <mergeCell ref="A2:B2"/>
    <mergeCell ref="A3:B3"/>
    <mergeCell ref="A4:B4"/>
    <mergeCell ref="A6:A7"/>
    <mergeCell ref="I8:I10"/>
    <mergeCell ref="A8:A10"/>
    <mergeCell ref="B8:C10"/>
    <mergeCell ref="B6:C7"/>
    <mergeCell ref="I6:I7"/>
    <mergeCell ref="C2:I2"/>
    <mergeCell ref="C3:I3"/>
    <mergeCell ref="C4:I4"/>
    <mergeCell ref="A20:A22"/>
    <mergeCell ref="B20:C22"/>
    <mergeCell ref="I20:I22"/>
    <mergeCell ref="A23:A25"/>
    <mergeCell ref="B23:C25"/>
    <mergeCell ref="I23:I25"/>
    <mergeCell ref="A26:A28"/>
    <mergeCell ref="B26:C28"/>
    <mergeCell ref="I26:I28"/>
    <mergeCell ref="A29:A31"/>
    <mergeCell ref="B29:C31"/>
    <mergeCell ref="I29:I31"/>
    <mergeCell ref="A32:A34"/>
    <mergeCell ref="B32:C34"/>
    <mergeCell ref="I32:I34"/>
    <mergeCell ref="A35:A37"/>
    <mergeCell ref="B35:C37"/>
    <mergeCell ref="I35:I37"/>
    <mergeCell ref="A38:A40"/>
    <mergeCell ref="B38:C40"/>
    <mergeCell ref="I38:I40"/>
    <mergeCell ref="A41:A43"/>
    <mergeCell ref="B41:C43"/>
    <mergeCell ref="I41:I43"/>
    <mergeCell ref="A44:A46"/>
    <mergeCell ref="B44:C46"/>
    <mergeCell ref="I44:I46"/>
    <mergeCell ref="A47:A49"/>
    <mergeCell ref="B47:C49"/>
    <mergeCell ref="I47:I49"/>
    <mergeCell ref="A62:A64"/>
    <mergeCell ref="B62:C64"/>
    <mergeCell ref="I62:I64"/>
    <mergeCell ref="H6:H7"/>
    <mergeCell ref="A56:A58"/>
    <mergeCell ref="B56:C58"/>
    <mergeCell ref="I56:I58"/>
    <mergeCell ref="A59:A61"/>
    <mergeCell ref="B59:C61"/>
    <mergeCell ref="I59:I61"/>
    <mergeCell ref="A50:A52"/>
    <mergeCell ref="B50:C52"/>
    <mergeCell ref="I50:I52"/>
    <mergeCell ref="A53:A55"/>
    <mergeCell ref="B53:C55"/>
    <mergeCell ref="I53:I55"/>
  </mergeCells>
  <pageMargins left="0.23622047244094491" right="0.23622047244094491" top="0.74803149606299213" bottom="0.74803149606299213" header="0.31496062992125984" footer="0.31496062992125984"/>
  <pageSetup paperSize="9" scale="56" fitToHeight="0" orientation="portrait" horizontalDpi="360" verticalDpi="360" r:id="rId1"/>
  <drawing r:id="rId2"/>
  <legacyDrawing r:id="rId3"/>
  <oleObjects>
    <mc:AlternateContent xmlns:mc="http://schemas.openxmlformats.org/markup-compatibility/2006">
      <mc:Choice Requires="x14">
        <oleObject shapeId="4101" r:id="rId4">
          <objectPr defaultSize="0" autoPict="0" r:id="rId5">
            <anchor moveWithCells="1">
              <from>
                <xdr:col>0</xdr:col>
                <xdr:colOff>666750</xdr:colOff>
                <xdr:row>0</xdr:row>
                <xdr:rowOff>57150</xdr:rowOff>
              </from>
              <to>
                <xdr:col>1</xdr:col>
                <xdr:colOff>1200150</xdr:colOff>
                <xdr:row>0</xdr:row>
                <xdr:rowOff>962025</xdr:rowOff>
              </to>
            </anchor>
          </objectPr>
        </oleObject>
      </mc:Choice>
      <mc:Fallback>
        <oleObject shapeId="4101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6" name="Check Box 7">
              <controlPr locked="0" defaultSize="0" autoFill="0" autoLine="0" autoPict="0">
                <anchor moveWithCells="1">
                  <from>
                    <xdr:col>4</xdr:col>
                    <xdr:colOff>838200</xdr:colOff>
                    <xdr:row>1</xdr:row>
                    <xdr:rowOff>38100</xdr:rowOff>
                  </from>
                  <to>
                    <xdr:col>5</xdr:col>
                    <xdr:colOff>523875</xdr:colOff>
                    <xdr:row>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7" name="Check Box 8">
              <controlPr defaultSize="0" autoFill="0" autoLine="0" autoPict="0">
                <anchor moveWithCells="1">
                  <from>
                    <xdr:col>6</xdr:col>
                    <xdr:colOff>342900</xdr:colOff>
                    <xdr:row>1</xdr:row>
                    <xdr:rowOff>28575</xdr:rowOff>
                  </from>
                  <to>
                    <xdr:col>7</xdr:col>
                    <xdr:colOff>723900</xdr:colOff>
                    <xdr:row>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9"/>
  <sheetViews>
    <sheetView view="pageBreakPreview" topLeftCell="A94" zoomScale="85" zoomScaleNormal="62" zoomScaleSheetLayoutView="85" zoomScalePageLayoutView="40" workbookViewId="0">
      <selection activeCell="G13" sqref="G13"/>
    </sheetView>
  </sheetViews>
  <sheetFormatPr defaultRowHeight="12.75" x14ac:dyDescent="0.2"/>
  <cols>
    <col min="1" max="1" width="9.140625" style="60"/>
    <col min="2" max="2" width="14.5703125" style="60" customWidth="1"/>
    <col min="3" max="3" width="29.7109375" style="60" customWidth="1"/>
    <col min="4" max="4" width="42.28515625" style="60" customWidth="1"/>
    <col min="5" max="7" width="9.140625" style="60"/>
    <col min="8" max="8" width="19" style="60" customWidth="1"/>
    <col min="9" max="16384" width="9.140625" style="60"/>
  </cols>
  <sheetData>
    <row r="1" spans="1:11" ht="80.099999999999994" customHeight="1" thickBot="1" x14ac:dyDescent="0.25">
      <c r="A1" s="379" t="s">
        <v>41</v>
      </c>
      <c r="B1" s="380"/>
      <c r="C1" s="380"/>
      <c r="D1" s="380"/>
      <c r="E1" s="381"/>
      <c r="F1" s="381"/>
      <c r="G1" s="381"/>
      <c r="H1" s="381"/>
      <c r="I1" s="380"/>
      <c r="J1" s="382"/>
      <c r="K1" s="59"/>
    </row>
    <row r="2" spans="1:11" s="61" customFormat="1" ht="15" customHeight="1" x14ac:dyDescent="0.2">
      <c r="A2" s="383" t="s">
        <v>33</v>
      </c>
      <c r="B2" s="384"/>
      <c r="C2" s="385" t="s">
        <v>42</v>
      </c>
      <c r="D2" s="386"/>
      <c r="E2" s="387" t="s">
        <v>43</v>
      </c>
      <c r="F2" s="388"/>
      <c r="G2" s="393" t="s">
        <v>44</v>
      </c>
      <c r="H2" s="360"/>
      <c r="I2" s="396"/>
      <c r="J2" s="397"/>
    </row>
    <row r="3" spans="1:11" s="61" customFormat="1" ht="36.75" customHeight="1" thickBot="1" x14ac:dyDescent="0.25">
      <c r="A3" s="383" t="s">
        <v>21</v>
      </c>
      <c r="B3" s="384"/>
      <c r="C3" s="398" t="s">
        <v>395</v>
      </c>
      <c r="D3" s="399"/>
      <c r="E3" s="389"/>
      <c r="F3" s="390"/>
      <c r="G3" s="394"/>
      <c r="H3" s="395"/>
      <c r="I3" s="396"/>
      <c r="J3" s="397"/>
    </row>
    <row r="4" spans="1:11" s="61" customFormat="1" ht="15" customHeight="1" thickBot="1" x14ac:dyDescent="0.25">
      <c r="A4" s="383" t="s">
        <v>45</v>
      </c>
      <c r="B4" s="384"/>
      <c r="C4" s="385" t="s">
        <v>205</v>
      </c>
      <c r="D4" s="386"/>
      <c r="E4" s="391"/>
      <c r="F4" s="392"/>
      <c r="G4" s="359" t="s">
        <v>183</v>
      </c>
      <c r="H4" s="360"/>
      <c r="I4" s="396"/>
      <c r="J4" s="397"/>
    </row>
    <row r="5" spans="1:11" s="61" customFormat="1" ht="28.5" customHeight="1" thickBot="1" x14ac:dyDescent="0.25">
      <c r="A5" s="361" t="s">
        <v>46</v>
      </c>
      <c r="B5" s="362"/>
      <c r="C5" s="363" t="s">
        <v>184</v>
      </c>
      <c r="D5" s="364"/>
      <c r="E5" s="365" t="s">
        <v>47</v>
      </c>
      <c r="F5" s="366"/>
      <c r="G5" s="367">
        <v>1520404239</v>
      </c>
      <c r="H5" s="368"/>
      <c r="I5" s="116" t="s">
        <v>48</v>
      </c>
      <c r="J5" s="117">
        <f>[1]BDI!I24</f>
        <v>0.2881986483454233</v>
      </c>
    </row>
    <row r="6" spans="1:11" s="59" customFormat="1" ht="16.5" thickBot="1" x14ac:dyDescent="0.3">
      <c r="A6" s="118"/>
      <c r="B6" s="119"/>
      <c r="C6" s="119"/>
      <c r="D6" s="119"/>
      <c r="E6" s="119"/>
      <c r="F6" s="119"/>
      <c r="G6" s="119"/>
      <c r="H6" s="119"/>
      <c r="I6" s="120"/>
      <c r="J6" s="121"/>
    </row>
    <row r="7" spans="1:11" s="59" customFormat="1" ht="16.5" customHeight="1" thickBot="1" x14ac:dyDescent="0.3">
      <c r="A7" s="369" t="s">
        <v>151</v>
      </c>
      <c r="B7" s="370"/>
      <c r="C7" s="370"/>
      <c r="D7" s="370"/>
      <c r="E7" s="370"/>
      <c r="F7" s="370"/>
      <c r="G7" s="370"/>
      <c r="H7" s="370"/>
      <c r="I7" s="371"/>
      <c r="J7" s="121"/>
    </row>
    <row r="8" spans="1:11" s="59" customFormat="1" ht="16.5" thickBot="1" x14ac:dyDescent="0.3">
      <c r="A8" s="122" t="s">
        <v>152</v>
      </c>
      <c r="B8" s="123" t="s">
        <v>153</v>
      </c>
      <c r="C8" s="124"/>
      <c r="D8" s="124"/>
      <c r="E8" s="124"/>
      <c r="F8" s="124"/>
      <c r="G8" s="124"/>
      <c r="H8" s="124"/>
      <c r="I8" s="125"/>
      <c r="J8" s="121"/>
    </row>
    <row r="9" spans="1:11" s="59" customFormat="1" ht="15.75" x14ac:dyDescent="0.25">
      <c r="A9" s="126">
        <v>1</v>
      </c>
      <c r="B9" s="127" t="s">
        <v>154</v>
      </c>
      <c r="C9" s="128"/>
      <c r="D9" s="128"/>
      <c r="E9" s="128"/>
      <c r="F9" s="128"/>
      <c r="G9" s="128"/>
      <c r="H9" s="128"/>
      <c r="I9" s="129">
        <v>0.03</v>
      </c>
      <c r="J9" s="121"/>
    </row>
    <row r="10" spans="1:11" s="59" customFormat="1" ht="15.75" x14ac:dyDescent="0.25">
      <c r="A10" s="126">
        <v>2</v>
      </c>
      <c r="B10" s="127" t="s">
        <v>155</v>
      </c>
      <c r="C10" s="128"/>
      <c r="D10" s="128"/>
      <c r="E10" s="128"/>
      <c r="F10" s="128"/>
      <c r="G10" s="128"/>
      <c r="H10" s="128"/>
      <c r="I10" s="129">
        <v>8.0000000000000002E-3</v>
      </c>
      <c r="J10" s="121"/>
    </row>
    <row r="11" spans="1:11" s="59" customFormat="1" ht="15.75" x14ac:dyDescent="0.25">
      <c r="A11" s="126">
        <v>3</v>
      </c>
      <c r="B11" s="127" t="s">
        <v>156</v>
      </c>
      <c r="C11" s="128"/>
      <c r="D11" s="128"/>
      <c r="E11" s="128"/>
      <c r="F11" s="128"/>
      <c r="G11" s="128"/>
      <c r="H11" s="128"/>
      <c r="I11" s="130">
        <v>9.7000000000000003E-3</v>
      </c>
      <c r="J11" s="121"/>
    </row>
    <row r="12" spans="1:11" s="59" customFormat="1" ht="15.75" x14ac:dyDescent="0.25">
      <c r="A12" s="126">
        <v>4</v>
      </c>
      <c r="B12" s="127" t="s">
        <v>157</v>
      </c>
      <c r="C12" s="128"/>
      <c r="D12" s="128"/>
      <c r="E12" s="128"/>
      <c r="F12" s="128"/>
      <c r="G12" s="128"/>
      <c r="H12" s="128"/>
      <c r="I12" s="129">
        <v>5.8999999999999999E-3</v>
      </c>
      <c r="J12" s="131"/>
    </row>
    <row r="13" spans="1:11" s="59" customFormat="1" ht="15.75" x14ac:dyDescent="0.25">
      <c r="A13" s="126">
        <v>5</v>
      </c>
      <c r="B13" s="127" t="s">
        <v>158</v>
      </c>
      <c r="C13" s="128"/>
      <c r="D13" s="128"/>
      <c r="E13" s="128"/>
      <c r="F13" s="128"/>
      <c r="G13" s="128"/>
      <c r="H13" s="128"/>
      <c r="I13" s="129">
        <v>6.1600000000000002E-2</v>
      </c>
      <c r="J13" s="121"/>
    </row>
    <row r="14" spans="1:11" s="59" customFormat="1" ht="16.5" thickBot="1" x14ac:dyDescent="0.3">
      <c r="A14" s="132">
        <v>6</v>
      </c>
      <c r="B14" s="133" t="s">
        <v>159</v>
      </c>
      <c r="C14" s="134"/>
      <c r="D14" s="134"/>
      <c r="E14" s="134"/>
      <c r="F14" s="134"/>
      <c r="G14" s="134"/>
      <c r="H14" s="134"/>
      <c r="I14" s="135">
        <f>I21</f>
        <v>0.13150000000000001</v>
      </c>
      <c r="J14" s="121"/>
    </row>
    <row r="15" spans="1:11" s="59" customFormat="1" ht="16.5" thickBot="1" x14ac:dyDescent="0.3">
      <c r="A15" s="136"/>
      <c r="B15" s="137"/>
      <c r="C15" s="137"/>
      <c r="D15" s="137"/>
      <c r="E15" s="137"/>
      <c r="F15" s="137"/>
      <c r="G15" s="137"/>
      <c r="H15" s="137"/>
      <c r="I15" s="128"/>
      <c r="J15" s="121"/>
    </row>
    <row r="16" spans="1:11" s="59" customFormat="1" ht="16.5" thickBot="1" x14ac:dyDescent="0.3">
      <c r="A16" s="122" t="s">
        <v>152</v>
      </c>
      <c r="B16" s="123" t="s">
        <v>160</v>
      </c>
      <c r="C16" s="124"/>
      <c r="D16" s="124"/>
      <c r="E16" s="124"/>
      <c r="F16" s="124"/>
      <c r="G16" s="124"/>
      <c r="H16" s="124"/>
      <c r="I16" s="138"/>
      <c r="J16" s="121"/>
    </row>
    <row r="17" spans="1:10" s="59" customFormat="1" ht="15.75" x14ac:dyDescent="0.25">
      <c r="A17" s="139" t="s">
        <v>161</v>
      </c>
      <c r="B17" s="140" t="s">
        <v>162</v>
      </c>
      <c r="C17" s="137"/>
      <c r="D17" s="137"/>
      <c r="E17" s="137"/>
      <c r="F17" s="137"/>
      <c r="G17" s="137"/>
      <c r="H17" s="137"/>
      <c r="I17" s="141">
        <v>0.05</v>
      </c>
      <c r="J17" s="121"/>
    </row>
    <row r="18" spans="1:10" s="59" customFormat="1" ht="15.75" x14ac:dyDescent="0.25">
      <c r="A18" s="139" t="s">
        <v>163</v>
      </c>
      <c r="B18" s="140" t="s">
        <v>164</v>
      </c>
      <c r="C18" s="137"/>
      <c r="D18" s="137"/>
      <c r="E18" s="137"/>
      <c r="F18" s="137"/>
      <c r="G18" s="137"/>
      <c r="H18" s="137"/>
      <c r="I18" s="129">
        <v>6.4999999999999997E-3</v>
      </c>
      <c r="J18" s="121"/>
    </row>
    <row r="19" spans="1:10" s="59" customFormat="1" ht="15.75" x14ac:dyDescent="0.25">
      <c r="A19" s="139" t="s">
        <v>165</v>
      </c>
      <c r="B19" s="140" t="s">
        <v>166</v>
      </c>
      <c r="C19" s="137"/>
      <c r="D19" s="137"/>
      <c r="E19" s="137"/>
      <c r="F19" s="137"/>
      <c r="G19" s="137"/>
      <c r="H19" s="137"/>
      <c r="I19" s="129">
        <v>0.03</v>
      </c>
      <c r="J19" s="121"/>
    </row>
    <row r="20" spans="1:10" s="59" customFormat="1" ht="18.75" thickBot="1" x14ac:dyDescent="0.45">
      <c r="A20" s="142" t="s">
        <v>167</v>
      </c>
      <c r="B20" s="143" t="s">
        <v>168</v>
      </c>
      <c r="C20" s="134"/>
      <c r="D20" s="134"/>
      <c r="E20" s="134"/>
      <c r="F20" s="134"/>
      <c r="G20" s="137"/>
      <c r="H20" s="137"/>
      <c r="I20" s="135">
        <v>4.4999999999999998E-2</v>
      </c>
      <c r="J20" s="121"/>
    </row>
    <row r="21" spans="1:10" s="59" customFormat="1" ht="16.5" thickBot="1" x14ac:dyDescent="0.3">
      <c r="A21" s="144"/>
      <c r="B21" s="137"/>
      <c r="C21" s="137"/>
      <c r="D21" s="137"/>
      <c r="E21" s="137"/>
      <c r="F21" s="137"/>
      <c r="G21" s="372" t="s">
        <v>169</v>
      </c>
      <c r="H21" s="373"/>
      <c r="I21" s="145">
        <f>SUM(I17:I20)</f>
        <v>0.13150000000000001</v>
      </c>
      <c r="J21" s="121"/>
    </row>
    <row r="22" spans="1:10" s="59" customFormat="1" ht="16.5" thickBot="1" x14ac:dyDescent="0.3">
      <c r="A22" s="144"/>
      <c r="B22" s="137"/>
      <c r="C22" s="137"/>
      <c r="D22" s="137"/>
      <c r="E22" s="137"/>
      <c r="F22" s="137"/>
      <c r="G22" s="146"/>
      <c r="H22" s="146"/>
      <c r="I22" s="147"/>
      <c r="J22" s="121"/>
    </row>
    <row r="23" spans="1:10" s="59" customFormat="1" ht="16.5" thickBot="1" x14ac:dyDescent="0.3">
      <c r="A23" s="374" t="s">
        <v>170</v>
      </c>
      <c r="B23" s="375"/>
      <c r="C23" s="375"/>
      <c r="D23" s="375"/>
      <c r="E23" s="375"/>
      <c r="F23" s="375"/>
      <c r="G23" s="375"/>
      <c r="H23" s="375"/>
      <c r="I23" s="376"/>
      <c r="J23" s="121"/>
    </row>
    <row r="24" spans="1:10" s="59" customFormat="1" ht="44.25" customHeight="1" thickBot="1" x14ac:dyDescent="0.3">
      <c r="A24" s="377"/>
      <c r="B24" s="378"/>
      <c r="C24" s="378"/>
      <c r="D24" s="378"/>
      <c r="E24" s="378"/>
      <c r="F24" s="378"/>
      <c r="G24" s="378"/>
      <c r="H24" s="378"/>
      <c r="I24" s="148">
        <f>(((1+I9+I10+I11)*(1+I12)*(1+I13))/(1-I14))-1</f>
        <v>0.2881986483454233</v>
      </c>
      <c r="J24" s="121"/>
    </row>
    <row r="25" spans="1:10" s="59" customFormat="1" ht="15.75" x14ac:dyDescent="0.25">
      <c r="A25" s="149"/>
      <c r="B25" s="150"/>
      <c r="C25" s="150"/>
      <c r="D25" s="150"/>
      <c r="E25" s="150"/>
      <c r="F25" s="150"/>
      <c r="G25" s="150"/>
      <c r="H25" s="150"/>
      <c r="I25" s="151"/>
      <c r="J25" s="121"/>
    </row>
    <row r="26" spans="1:10" s="59" customFormat="1" ht="15.75" x14ac:dyDescent="0.25">
      <c r="A26" s="152" t="s">
        <v>171</v>
      </c>
      <c r="B26" s="128"/>
      <c r="C26" s="128"/>
      <c r="D26" s="128"/>
      <c r="E26" s="128"/>
      <c r="F26" s="128"/>
      <c r="G26" s="128"/>
      <c r="H26" s="128"/>
      <c r="I26" s="121"/>
      <c r="J26" s="153"/>
    </row>
    <row r="27" spans="1:10" s="59" customFormat="1" ht="27.75" customHeight="1" x14ac:dyDescent="0.25">
      <c r="A27" s="355" t="s">
        <v>172</v>
      </c>
      <c r="B27" s="356"/>
      <c r="C27" s="356"/>
      <c r="D27" s="356"/>
      <c r="E27" s="356"/>
      <c r="F27" s="356"/>
      <c r="G27" s="356"/>
      <c r="H27" s="356"/>
      <c r="I27" s="357"/>
      <c r="J27" s="154"/>
    </row>
    <row r="28" spans="1:10" s="59" customFormat="1" ht="27.75" customHeight="1" x14ac:dyDescent="0.25">
      <c r="A28" s="355" t="s">
        <v>173</v>
      </c>
      <c r="B28" s="356"/>
      <c r="C28" s="356"/>
      <c r="D28" s="356"/>
      <c r="E28" s="356"/>
      <c r="F28" s="356"/>
      <c r="G28" s="356"/>
      <c r="H28" s="356"/>
      <c r="I28" s="357"/>
      <c r="J28" s="154"/>
    </row>
    <row r="29" spans="1:10" s="59" customFormat="1" ht="15.75" customHeight="1" x14ac:dyDescent="0.25">
      <c r="A29" s="355" t="s">
        <v>174</v>
      </c>
      <c r="B29" s="356"/>
      <c r="C29" s="356"/>
      <c r="D29" s="356"/>
      <c r="E29" s="356"/>
      <c r="F29" s="356"/>
      <c r="G29" s="356"/>
      <c r="H29" s="356"/>
      <c r="I29" s="357"/>
      <c r="J29" s="154"/>
    </row>
    <row r="30" spans="1:10" s="59" customFormat="1" ht="27.75" customHeight="1" x14ac:dyDescent="0.25">
      <c r="A30" s="355" t="s">
        <v>175</v>
      </c>
      <c r="B30" s="356"/>
      <c r="C30" s="356"/>
      <c r="D30" s="356"/>
      <c r="E30" s="356"/>
      <c r="F30" s="356"/>
      <c r="G30" s="356"/>
      <c r="H30" s="356"/>
      <c r="I30" s="357"/>
      <c r="J30" s="154"/>
    </row>
    <row r="31" spans="1:10" s="59" customFormat="1" ht="15.75" x14ac:dyDescent="0.25">
      <c r="A31" s="155"/>
      <c r="B31" s="156"/>
      <c r="C31" s="156"/>
      <c r="D31" s="156"/>
      <c r="E31" s="156"/>
      <c r="F31" s="156"/>
      <c r="G31" s="156"/>
      <c r="H31" s="156"/>
      <c r="I31" s="157"/>
      <c r="J31" s="154"/>
    </row>
    <row r="32" spans="1:10" s="59" customFormat="1" ht="28.5" customHeight="1" x14ac:dyDescent="0.25">
      <c r="A32" s="352" t="s">
        <v>176</v>
      </c>
      <c r="B32" s="353"/>
      <c r="C32" s="353"/>
      <c r="D32" s="353"/>
      <c r="E32" s="353"/>
      <c r="F32" s="353"/>
      <c r="G32" s="353"/>
      <c r="H32" s="353"/>
      <c r="I32" s="354"/>
      <c r="J32" s="154"/>
    </row>
    <row r="33" spans="1:10" s="59" customFormat="1" ht="16.5" thickBot="1" x14ac:dyDescent="0.3">
      <c r="A33" s="118"/>
      <c r="B33" s="119"/>
      <c r="C33" s="119"/>
      <c r="D33" s="119"/>
      <c r="E33" s="119"/>
      <c r="F33" s="119"/>
      <c r="G33" s="119"/>
      <c r="H33" s="119"/>
      <c r="I33" s="120"/>
      <c r="J33" s="154"/>
    </row>
    <row r="34" spans="1:10" ht="15.75" x14ac:dyDescent="0.25">
      <c r="A34" s="358"/>
      <c r="B34" s="358"/>
      <c r="C34" s="358"/>
      <c r="D34" s="358"/>
      <c r="E34" s="358"/>
      <c r="F34" s="358"/>
      <c r="G34" s="358"/>
      <c r="H34" s="358"/>
      <c r="I34" s="358"/>
      <c r="J34" s="154"/>
    </row>
    <row r="35" spans="1:10" ht="15.75" x14ac:dyDescent="0.25">
      <c r="A35" s="351" t="s">
        <v>177</v>
      </c>
      <c r="B35" s="351"/>
      <c r="C35" s="351"/>
      <c r="D35" s="351"/>
      <c r="E35" s="351"/>
      <c r="F35" s="351"/>
      <c r="G35" s="351"/>
      <c r="H35" s="351"/>
      <c r="I35" s="351"/>
      <c r="J35" s="154"/>
    </row>
    <row r="36" spans="1:10" ht="15.75" x14ac:dyDescent="0.25">
      <c r="A36" s="351" t="s">
        <v>178</v>
      </c>
      <c r="B36" s="351"/>
      <c r="C36" s="351"/>
      <c r="D36" s="351"/>
      <c r="E36" s="351"/>
      <c r="F36" s="351"/>
      <c r="G36" s="351"/>
      <c r="H36" s="351"/>
      <c r="I36" s="351"/>
      <c r="J36" s="154"/>
    </row>
    <row r="37" spans="1:10" ht="15.75" x14ac:dyDescent="0.25">
      <c r="A37" s="351"/>
      <c r="B37" s="351"/>
      <c r="C37" s="351"/>
      <c r="D37" s="351"/>
      <c r="E37" s="351"/>
      <c r="F37" s="351"/>
      <c r="G37" s="351"/>
      <c r="H37" s="351"/>
      <c r="I37" s="351"/>
      <c r="J37" s="128"/>
    </row>
    <row r="38" spans="1:10" ht="15.75" x14ac:dyDescent="0.25">
      <c r="A38" s="351"/>
      <c r="B38" s="351"/>
      <c r="C38" s="351"/>
      <c r="D38" s="351"/>
      <c r="E38" s="351"/>
      <c r="F38" s="351"/>
      <c r="G38" s="351"/>
      <c r="H38" s="351"/>
      <c r="I38" s="351"/>
      <c r="J38" s="128"/>
    </row>
    <row r="39" spans="1:10" ht="15.75" x14ac:dyDescent="0.25">
      <c r="A39" s="128"/>
      <c r="B39" s="128"/>
      <c r="C39" s="128"/>
      <c r="D39" s="128"/>
      <c r="E39" s="128"/>
      <c r="F39" s="128"/>
      <c r="G39" s="128"/>
      <c r="H39" s="128"/>
      <c r="I39" s="128"/>
      <c r="J39" s="128"/>
    </row>
    <row r="40" spans="1:10" ht="15.75" x14ac:dyDescent="0.25">
      <c r="A40" s="128"/>
      <c r="B40" s="128"/>
      <c r="C40" s="128"/>
      <c r="D40" s="128"/>
      <c r="E40" s="128"/>
      <c r="F40" s="128"/>
      <c r="G40" s="128"/>
      <c r="H40" s="128"/>
      <c r="I40" s="128"/>
      <c r="J40" s="128"/>
    </row>
    <row r="41" spans="1:10" ht="15.75" x14ac:dyDescent="0.25">
      <c r="A41" s="128"/>
      <c r="B41" s="128"/>
      <c r="C41" s="128"/>
      <c r="D41" s="128"/>
      <c r="E41" s="128"/>
      <c r="F41" s="128"/>
      <c r="G41" s="128"/>
      <c r="H41" s="128"/>
      <c r="I41" s="128"/>
      <c r="J41" s="128"/>
    </row>
    <row r="42" spans="1:10" ht="15.75" x14ac:dyDescent="0.25">
      <c r="A42" s="154"/>
      <c r="B42" s="154"/>
      <c r="C42" s="154"/>
      <c r="D42" s="154"/>
      <c r="E42" s="154"/>
      <c r="F42" s="154"/>
      <c r="G42" s="154"/>
      <c r="H42" s="154"/>
      <c r="I42" s="154"/>
      <c r="J42" s="154"/>
    </row>
    <row r="43" spans="1:10" ht="15.75" x14ac:dyDescent="0.25">
      <c r="A43" s="154"/>
      <c r="B43" s="154"/>
      <c r="C43" s="154"/>
      <c r="D43" s="154"/>
      <c r="E43" s="154"/>
      <c r="F43" s="154"/>
      <c r="G43" s="154"/>
      <c r="H43" s="154"/>
      <c r="I43" s="154"/>
      <c r="J43" s="154"/>
    </row>
    <row r="44" spans="1:10" ht="15.75" x14ac:dyDescent="0.25">
      <c r="A44" s="154"/>
      <c r="B44" s="154"/>
      <c r="C44" s="154"/>
      <c r="D44" s="154"/>
      <c r="E44" s="154"/>
      <c r="F44" s="154"/>
      <c r="G44" s="154"/>
      <c r="H44" s="154"/>
      <c r="I44" s="154"/>
      <c r="J44" s="154"/>
    </row>
    <row r="45" spans="1:10" ht="15.75" x14ac:dyDescent="0.25">
      <c r="A45" s="154"/>
      <c r="B45" s="154"/>
      <c r="C45" s="154"/>
      <c r="D45" s="154"/>
      <c r="E45" s="154"/>
      <c r="F45" s="154"/>
      <c r="G45" s="154"/>
      <c r="H45" s="154"/>
      <c r="I45" s="154"/>
      <c r="J45" s="154"/>
    </row>
    <row r="46" spans="1:10" ht="15.75" x14ac:dyDescent="0.25">
      <c r="A46" s="154"/>
      <c r="B46" s="154"/>
      <c r="C46" s="154"/>
      <c r="D46" s="154"/>
      <c r="E46" s="154"/>
      <c r="F46" s="154"/>
      <c r="G46" s="154"/>
      <c r="H46" s="154"/>
      <c r="I46" s="154"/>
      <c r="J46" s="154"/>
    </row>
    <row r="47" spans="1:10" ht="15.75" x14ac:dyDescent="0.25">
      <c r="A47" s="154"/>
      <c r="B47" s="154"/>
      <c r="C47" s="154"/>
      <c r="D47" s="154"/>
      <c r="E47" s="154"/>
      <c r="F47" s="154"/>
      <c r="G47" s="154"/>
      <c r="H47" s="154"/>
      <c r="I47" s="154"/>
      <c r="J47" s="154"/>
    </row>
    <row r="48" spans="1:10" ht="15.75" x14ac:dyDescent="0.25">
      <c r="A48" s="154"/>
      <c r="B48" s="154"/>
      <c r="C48" s="154"/>
      <c r="D48" s="154"/>
      <c r="E48" s="154"/>
      <c r="F48" s="154"/>
      <c r="G48" s="154"/>
      <c r="H48" s="154"/>
      <c r="I48" s="154"/>
      <c r="J48" s="154"/>
    </row>
    <row r="49" spans="1:10" ht="15.75" x14ac:dyDescent="0.25">
      <c r="A49" s="154"/>
      <c r="B49" s="154"/>
      <c r="C49" s="154"/>
      <c r="D49" s="154"/>
      <c r="E49" s="154"/>
      <c r="F49" s="154"/>
      <c r="G49" s="154"/>
      <c r="H49" s="154"/>
      <c r="I49" s="154"/>
      <c r="J49" s="154"/>
    </row>
    <row r="50" spans="1:10" ht="15.75" x14ac:dyDescent="0.25">
      <c r="A50" s="154"/>
      <c r="B50" s="154"/>
      <c r="C50" s="154"/>
      <c r="D50" s="154"/>
      <c r="E50" s="154"/>
      <c r="F50" s="154"/>
      <c r="G50" s="154"/>
      <c r="H50" s="154"/>
      <c r="I50" s="154"/>
      <c r="J50" s="154"/>
    </row>
    <row r="51" spans="1:10" ht="15.75" x14ac:dyDescent="0.25">
      <c r="A51" s="154"/>
      <c r="B51" s="154"/>
      <c r="C51" s="154"/>
      <c r="D51" s="154"/>
      <c r="E51" s="154"/>
      <c r="F51" s="154"/>
      <c r="G51" s="154"/>
      <c r="H51" s="154"/>
      <c r="I51" s="154"/>
      <c r="J51" s="154"/>
    </row>
    <row r="52" spans="1:10" ht="15.75" x14ac:dyDescent="0.25">
      <c r="A52" s="154"/>
      <c r="B52" s="154"/>
      <c r="C52" s="154"/>
      <c r="D52" s="154"/>
      <c r="E52" s="154"/>
      <c r="F52" s="154"/>
      <c r="G52" s="154"/>
      <c r="H52" s="154"/>
      <c r="I52" s="154"/>
      <c r="J52" s="154"/>
    </row>
    <row r="53" spans="1:10" ht="15.75" x14ac:dyDescent="0.25">
      <c r="A53" s="154"/>
      <c r="B53" s="154"/>
      <c r="C53" s="154"/>
      <c r="D53" s="154"/>
      <c r="E53" s="154"/>
      <c r="F53" s="154"/>
      <c r="G53" s="154"/>
      <c r="H53" s="154"/>
      <c r="I53" s="154"/>
      <c r="J53" s="154"/>
    </row>
    <row r="54" spans="1:10" ht="15.75" x14ac:dyDescent="0.25">
      <c r="A54" s="154"/>
      <c r="B54" s="154"/>
      <c r="C54" s="154"/>
      <c r="D54" s="154"/>
      <c r="E54" s="154"/>
      <c r="F54" s="154"/>
      <c r="G54" s="154"/>
      <c r="H54" s="154"/>
      <c r="I54" s="154"/>
      <c r="J54" s="154"/>
    </row>
    <row r="55" spans="1:10" ht="15.75" x14ac:dyDescent="0.25">
      <c r="A55" s="154"/>
      <c r="B55" s="154"/>
      <c r="C55" s="154"/>
      <c r="D55" s="154"/>
      <c r="E55" s="154"/>
      <c r="F55" s="154"/>
      <c r="G55" s="154"/>
      <c r="H55" s="154"/>
      <c r="I55" s="154"/>
      <c r="J55" s="154"/>
    </row>
    <row r="56" spans="1:10" ht="15.75" x14ac:dyDescent="0.25">
      <c r="A56" s="154"/>
      <c r="B56" s="154"/>
      <c r="C56" s="154"/>
      <c r="D56" s="154"/>
      <c r="E56" s="154"/>
      <c r="F56" s="154"/>
      <c r="G56" s="154"/>
      <c r="H56" s="154"/>
      <c r="I56" s="154"/>
      <c r="J56" s="154"/>
    </row>
    <row r="57" spans="1:10" ht="15.75" x14ac:dyDescent="0.25">
      <c r="A57" s="154"/>
      <c r="B57" s="154"/>
      <c r="C57" s="154"/>
      <c r="D57" s="154"/>
      <c r="E57" s="154"/>
      <c r="F57" s="154"/>
      <c r="G57" s="154"/>
      <c r="H57" s="154"/>
      <c r="I57" s="154"/>
      <c r="J57" s="154"/>
    </row>
    <row r="58" spans="1:10" ht="15.75" x14ac:dyDescent="0.25">
      <c r="A58" s="154"/>
      <c r="B58" s="154"/>
      <c r="C58" s="154"/>
      <c r="D58" s="154"/>
      <c r="E58" s="154"/>
      <c r="F58" s="154"/>
      <c r="G58" s="154"/>
      <c r="H58" s="154"/>
      <c r="I58" s="154"/>
      <c r="J58" s="154"/>
    </row>
    <row r="59" spans="1:10" ht="15.75" x14ac:dyDescent="0.25">
      <c r="A59" s="154"/>
      <c r="B59" s="154"/>
      <c r="C59" s="154"/>
      <c r="D59" s="154"/>
      <c r="E59" s="154"/>
      <c r="F59" s="154"/>
      <c r="G59" s="154"/>
      <c r="H59" s="154"/>
      <c r="I59" s="154"/>
      <c r="J59" s="154"/>
    </row>
    <row r="60" spans="1:10" ht="15.75" x14ac:dyDescent="0.25">
      <c r="A60" s="154"/>
      <c r="B60" s="154"/>
      <c r="C60" s="154"/>
      <c r="D60" s="154"/>
      <c r="E60" s="154"/>
      <c r="F60" s="154"/>
      <c r="G60" s="154"/>
      <c r="H60" s="154"/>
      <c r="I60" s="154"/>
      <c r="J60" s="154"/>
    </row>
    <row r="61" spans="1:10" ht="15.75" x14ac:dyDescent="0.25">
      <c r="A61" s="154"/>
      <c r="B61" s="154"/>
      <c r="C61" s="154"/>
      <c r="D61" s="154"/>
      <c r="E61" s="154"/>
      <c r="F61" s="154"/>
      <c r="G61" s="154"/>
      <c r="H61" s="154"/>
      <c r="I61" s="154"/>
      <c r="J61" s="154"/>
    </row>
    <row r="62" spans="1:10" ht="15.75" x14ac:dyDescent="0.25">
      <c r="A62" s="154"/>
      <c r="B62" s="154"/>
      <c r="C62" s="154"/>
      <c r="D62" s="154"/>
      <c r="E62" s="154"/>
      <c r="F62" s="154"/>
      <c r="G62" s="154"/>
      <c r="H62" s="154"/>
      <c r="I62" s="154"/>
      <c r="J62" s="154"/>
    </row>
    <row r="63" spans="1:10" ht="15.75" x14ac:dyDescent="0.25">
      <c r="A63" s="154"/>
      <c r="B63" s="154"/>
      <c r="C63" s="154"/>
      <c r="D63" s="154"/>
      <c r="E63" s="154"/>
      <c r="F63" s="154"/>
      <c r="G63" s="154"/>
      <c r="H63" s="154"/>
      <c r="I63" s="154"/>
      <c r="J63" s="154"/>
    </row>
    <row r="64" spans="1:10" ht="15.75" x14ac:dyDescent="0.25">
      <c r="A64" s="154"/>
      <c r="B64" s="154"/>
      <c r="C64" s="154"/>
      <c r="D64" s="154"/>
      <c r="E64" s="154"/>
      <c r="F64" s="154"/>
      <c r="G64" s="154"/>
      <c r="H64" s="154"/>
      <c r="I64" s="154"/>
      <c r="J64" s="154"/>
    </row>
    <row r="65" spans="1:10" ht="15.75" x14ac:dyDescent="0.25">
      <c r="A65" s="154"/>
      <c r="B65" s="154"/>
      <c r="C65" s="154"/>
      <c r="D65" s="154"/>
      <c r="E65" s="154"/>
      <c r="F65" s="154"/>
      <c r="G65" s="154"/>
      <c r="H65" s="154"/>
      <c r="I65" s="154"/>
      <c r="J65" s="154"/>
    </row>
    <row r="66" spans="1:10" ht="15.75" x14ac:dyDescent="0.25">
      <c r="A66" s="154"/>
      <c r="B66" s="154"/>
      <c r="C66" s="154"/>
      <c r="D66" s="154"/>
      <c r="E66" s="154"/>
      <c r="F66" s="154"/>
      <c r="G66" s="154"/>
      <c r="H66" s="154"/>
      <c r="I66" s="154"/>
      <c r="J66" s="154"/>
    </row>
    <row r="67" spans="1:10" ht="15.75" x14ac:dyDescent="0.25">
      <c r="A67" s="154"/>
      <c r="B67" s="154"/>
      <c r="C67" s="154"/>
      <c r="D67" s="154"/>
      <c r="E67" s="154"/>
      <c r="F67" s="154"/>
      <c r="G67" s="154"/>
      <c r="H67" s="154"/>
      <c r="I67" s="154"/>
      <c r="J67" s="154"/>
    </row>
    <row r="68" spans="1:10" ht="15.75" x14ac:dyDescent="0.25">
      <c r="A68" s="154"/>
      <c r="B68" s="154"/>
      <c r="C68" s="154"/>
      <c r="D68" s="154"/>
      <c r="E68" s="154"/>
      <c r="F68" s="154"/>
      <c r="G68" s="154"/>
      <c r="H68" s="154"/>
      <c r="I68" s="154"/>
      <c r="J68" s="154"/>
    </row>
    <row r="69" spans="1:10" ht="15.75" x14ac:dyDescent="0.25">
      <c r="A69" s="154"/>
      <c r="B69" s="154"/>
      <c r="C69" s="154"/>
      <c r="D69" s="154"/>
      <c r="E69" s="154"/>
      <c r="F69" s="154"/>
      <c r="G69" s="154"/>
      <c r="H69" s="154"/>
      <c r="I69" s="154"/>
      <c r="J69" s="154"/>
    </row>
    <row r="70" spans="1:10" ht="15.75" x14ac:dyDescent="0.25">
      <c r="A70" s="154"/>
      <c r="B70" s="154"/>
      <c r="C70" s="154"/>
      <c r="D70" s="154"/>
      <c r="E70" s="154"/>
      <c r="F70" s="154"/>
      <c r="G70" s="154"/>
      <c r="H70" s="154"/>
      <c r="I70" s="154"/>
      <c r="J70" s="154"/>
    </row>
    <row r="71" spans="1:10" ht="15.75" x14ac:dyDescent="0.25">
      <c r="A71" s="154"/>
      <c r="B71" s="154"/>
      <c r="C71" s="154"/>
      <c r="D71" s="154"/>
      <c r="E71" s="154"/>
      <c r="F71" s="154"/>
      <c r="G71" s="154"/>
      <c r="H71" s="154"/>
      <c r="I71" s="154"/>
      <c r="J71" s="154"/>
    </row>
    <row r="72" spans="1:10" ht="15.75" x14ac:dyDescent="0.25">
      <c r="A72" s="154"/>
      <c r="B72" s="154"/>
      <c r="C72" s="154"/>
      <c r="D72" s="154"/>
      <c r="E72" s="154"/>
      <c r="F72" s="154"/>
      <c r="G72" s="154"/>
      <c r="H72" s="154"/>
      <c r="I72" s="154"/>
      <c r="J72" s="154"/>
    </row>
    <row r="73" spans="1:10" ht="15.75" x14ac:dyDescent="0.25">
      <c r="A73" s="154"/>
      <c r="B73" s="154"/>
      <c r="C73" s="154"/>
      <c r="D73" s="154"/>
      <c r="E73" s="154"/>
      <c r="F73" s="154"/>
      <c r="G73" s="154"/>
      <c r="H73" s="154"/>
      <c r="I73" s="154"/>
      <c r="J73" s="154"/>
    </row>
    <row r="74" spans="1:10" ht="15.75" x14ac:dyDescent="0.25">
      <c r="A74" s="154"/>
      <c r="B74" s="154"/>
      <c r="C74" s="154"/>
      <c r="D74" s="154"/>
      <c r="E74" s="154"/>
      <c r="F74" s="154"/>
      <c r="G74" s="154"/>
      <c r="H74" s="154"/>
      <c r="I74" s="154"/>
      <c r="J74" s="154"/>
    </row>
    <row r="75" spans="1:10" ht="15.75" x14ac:dyDescent="0.25">
      <c r="A75" s="154"/>
      <c r="B75" s="154"/>
      <c r="C75" s="154"/>
      <c r="D75" s="154"/>
      <c r="E75" s="154"/>
      <c r="F75" s="154"/>
      <c r="G75" s="154"/>
      <c r="H75" s="154"/>
      <c r="I75" s="154"/>
      <c r="J75" s="154"/>
    </row>
    <row r="76" spans="1:10" ht="15.75" x14ac:dyDescent="0.25">
      <c r="A76" s="154"/>
      <c r="B76" s="154"/>
      <c r="C76" s="154"/>
      <c r="D76" s="154"/>
      <c r="E76" s="154"/>
      <c r="F76" s="154"/>
      <c r="G76" s="154"/>
      <c r="H76" s="154"/>
      <c r="I76" s="154"/>
      <c r="J76" s="154"/>
    </row>
    <row r="77" spans="1:10" ht="15.75" x14ac:dyDescent="0.25">
      <c r="A77" s="154"/>
      <c r="B77" s="154"/>
      <c r="C77" s="154"/>
      <c r="D77" s="154"/>
      <c r="E77" s="154"/>
      <c r="F77" s="154"/>
      <c r="G77" s="154"/>
      <c r="H77" s="154"/>
      <c r="I77" s="154"/>
      <c r="J77" s="154"/>
    </row>
    <row r="78" spans="1:10" ht="15.75" x14ac:dyDescent="0.25">
      <c r="A78" s="154"/>
      <c r="B78" s="154"/>
      <c r="C78" s="154"/>
      <c r="D78" s="154"/>
      <c r="E78" s="154"/>
      <c r="F78" s="154"/>
      <c r="G78" s="154"/>
      <c r="H78" s="154"/>
      <c r="I78" s="154"/>
      <c r="J78" s="154"/>
    </row>
    <row r="79" spans="1:10" ht="15.75" x14ac:dyDescent="0.25">
      <c r="A79" s="154"/>
      <c r="B79" s="154"/>
      <c r="C79" s="154"/>
      <c r="D79" s="154"/>
      <c r="E79" s="154"/>
      <c r="F79" s="154"/>
      <c r="G79" s="154"/>
      <c r="H79" s="154"/>
      <c r="I79" s="154"/>
      <c r="J79" s="154"/>
    </row>
    <row r="80" spans="1:10" ht="15.75" x14ac:dyDescent="0.25">
      <c r="A80" s="154"/>
      <c r="B80" s="154"/>
      <c r="C80" s="154"/>
      <c r="D80" s="154"/>
      <c r="E80" s="154"/>
      <c r="F80" s="154"/>
      <c r="G80" s="154"/>
      <c r="H80" s="154"/>
      <c r="I80" s="154"/>
      <c r="J80" s="154"/>
    </row>
    <row r="81" spans="1:10" ht="15.75" x14ac:dyDescent="0.25">
      <c r="A81" s="154"/>
      <c r="B81" s="154"/>
      <c r="C81" s="154"/>
      <c r="D81" s="154"/>
      <c r="E81" s="154"/>
      <c r="F81" s="154"/>
      <c r="G81" s="154"/>
      <c r="H81" s="154"/>
      <c r="I81" s="154"/>
      <c r="J81" s="154"/>
    </row>
    <row r="82" spans="1:10" ht="15.75" x14ac:dyDescent="0.25">
      <c r="A82" s="154"/>
      <c r="B82" s="154"/>
      <c r="C82" s="154"/>
      <c r="D82" s="154"/>
      <c r="E82" s="154"/>
      <c r="F82" s="154"/>
      <c r="G82" s="154"/>
      <c r="H82" s="154"/>
      <c r="I82" s="154"/>
      <c r="J82" s="154"/>
    </row>
    <row r="83" spans="1:10" ht="15.75" x14ac:dyDescent="0.25">
      <c r="A83" s="154"/>
      <c r="B83" s="154"/>
      <c r="C83" s="154"/>
      <c r="D83" s="154"/>
      <c r="E83" s="154"/>
      <c r="F83" s="154"/>
      <c r="G83" s="154"/>
      <c r="H83" s="154"/>
      <c r="I83" s="154"/>
      <c r="J83" s="154"/>
    </row>
    <row r="84" spans="1:10" ht="15.75" x14ac:dyDescent="0.25">
      <c r="A84" s="154"/>
      <c r="B84" s="154"/>
      <c r="C84" s="154"/>
      <c r="D84" s="154"/>
      <c r="E84" s="154"/>
      <c r="F84" s="154"/>
      <c r="G84" s="154"/>
      <c r="H84" s="154"/>
      <c r="I84" s="154"/>
      <c r="J84" s="154"/>
    </row>
    <row r="85" spans="1:10" ht="15.75" x14ac:dyDescent="0.25">
      <c r="A85" s="154"/>
      <c r="B85" s="154"/>
      <c r="C85" s="154"/>
      <c r="D85" s="154"/>
      <c r="E85" s="154"/>
      <c r="F85" s="154"/>
      <c r="G85" s="154"/>
      <c r="H85" s="154"/>
      <c r="I85" s="154"/>
      <c r="J85" s="154"/>
    </row>
    <row r="86" spans="1:10" ht="15.75" x14ac:dyDescent="0.25">
      <c r="A86" s="154"/>
      <c r="B86" s="154"/>
      <c r="C86" s="154"/>
      <c r="D86" s="154"/>
      <c r="E86" s="154"/>
      <c r="F86" s="154"/>
      <c r="G86" s="154"/>
      <c r="H86" s="154"/>
      <c r="I86" s="154"/>
      <c r="J86" s="154"/>
    </row>
    <row r="87" spans="1:10" ht="15.75" x14ac:dyDescent="0.25">
      <c r="A87" s="154"/>
      <c r="B87" s="154"/>
      <c r="C87" s="154"/>
      <c r="D87" s="154"/>
      <c r="E87" s="154"/>
      <c r="F87" s="154"/>
      <c r="G87" s="154"/>
      <c r="H87" s="154"/>
      <c r="I87" s="154"/>
      <c r="J87" s="154"/>
    </row>
    <row r="88" spans="1:10" ht="15.75" x14ac:dyDescent="0.25">
      <c r="A88" s="154"/>
      <c r="B88" s="154" t="s">
        <v>179</v>
      </c>
      <c r="C88" s="154"/>
      <c r="D88" s="154"/>
      <c r="E88" s="154"/>
      <c r="F88" s="154"/>
      <c r="G88" s="154"/>
      <c r="H88" s="154"/>
      <c r="I88" s="154"/>
      <c r="J88" s="154"/>
    </row>
    <row r="89" spans="1:10" ht="27.75" customHeight="1" x14ac:dyDescent="0.25">
      <c r="A89" s="352" t="str">
        <f>A32</f>
        <v>Obs.: O regime de Contribuição Previdenciária sobre Receita Bruta adotado para elaboração deste Orçamento foi  Com Desoneração, portanto foi considerado no cálculo do BDI o percentual de 4,5% (CPRB).</v>
      </c>
      <c r="B89" s="353"/>
      <c r="C89" s="353"/>
      <c r="D89" s="353"/>
      <c r="E89" s="353"/>
      <c r="F89" s="353"/>
      <c r="G89" s="353"/>
      <c r="H89" s="353"/>
      <c r="I89" s="354"/>
      <c r="J89" s="154"/>
    </row>
  </sheetData>
  <mergeCells count="30">
    <mergeCell ref="A1:J1"/>
    <mergeCell ref="A2:B2"/>
    <mergeCell ref="C2:D2"/>
    <mergeCell ref="E2:F4"/>
    <mergeCell ref="G2:H3"/>
    <mergeCell ref="I2:J4"/>
    <mergeCell ref="A3:B3"/>
    <mergeCell ref="C3:D3"/>
    <mergeCell ref="A4:B4"/>
    <mergeCell ref="C4:D4"/>
    <mergeCell ref="A29:I29"/>
    <mergeCell ref="G4:H4"/>
    <mergeCell ref="A5:B5"/>
    <mergeCell ref="C5:D5"/>
    <mergeCell ref="E5:F5"/>
    <mergeCell ref="G5:H5"/>
    <mergeCell ref="A7:I7"/>
    <mergeCell ref="G21:H21"/>
    <mergeCell ref="A23:I23"/>
    <mergeCell ref="A24:H24"/>
    <mergeCell ref="A27:I27"/>
    <mergeCell ref="A28:I28"/>
    <mergeCell ref="A38:I38"/>
    <mergeCell ref="A89:I89"/>
    <mergeCell ref="A30:I30"/>
    <mergeCell ref="A32:I32"/>
    <mergeCell ref="A34:I34"/>
    <mergeCell ref="A35:I35"/>
    <mergeCell ref="A36:I36"/>
    <mergeCell ref="A37:I37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rowBreaks count="1" manualBreakCount="1">
    <brk id="34" max="16383" man="1"/>
  </rowBreaks>
  <colBreaks count="2" manualBreakCount="2">
    <brk id="9" max="1048575" man="1"/>
    <brk id="12" max="1048575" man="1"/>
  </colBreaks>
  <drawing r:id="rId2"/>
  <legacyDrawing r:id="rId3"/>
  <oleObjects>
    <mc:AlternateContent xmlns:mc="http://schemas.openxmlformats.org/markup-compatibility/2006">
      <mc:Choice Requires="x14">
        <oleObject shapeId="12291" r:id="rId4">
          <objectPr defaultSize="0" autoPict="0" r:id="rId5">
            <anchor moveWithCells="1">
              <from>
                <xdr:col>0</xdr:col>
                <xdr:colOff>447675</xdr:colOff>
                <xdr:row>0</xdr:row>
                <xdr:rowOff>57150</xdr:rowOff>
              </from>
              <to>
                <xdr:col>2</xdr:col>
                <xdr:colOff>47625</xdr:colOff>
                <xdr:row>0</xdr:row>
                <xdr:rowOff>942975</xdr:rowOff>
              </to>
            </anchor>
          </objectPr>
        </oleObject>
      </mc:Choice>
      <mc:Fallback>
        <oleObject shapeId="12291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6" name="Check Box 1">
              <controlPr defaultSize="0" autoFill="0" autoLine="0" autoPict="0">
                <anchor moveWithCells="1">
                  <from>
                    <xdr:col>8</xdr:col>
                    <xdr:colOff>47625</xdr:colOff>
                    <xdr:row>1</xdr:row>
                    <xdr:rowOff>47625</xdr:rowOff>
                  </from>
                  <to>
                    <xdr:col>9</xdr:col>
                    <xdr:colOff>381000</xdr:colOff>
                    <xdr:row>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7" name="Check Box 2">
              <controlPr defaultSize="0" autoFill="0" autoLine="0" autoPict="0">
                <anchor moveWithCells="1">
                  <from>
                    <xdr:col>8</xdr:col>
                    <xdr:colOff>47625</xdr:colOff>
                    <xdr:row>2</xdr:row>
                    <xdr:rowOff>66675</xdr:rowOff>
                  </from>
                  <to>
                    <xdr:col>9</xdr:col>
                    <xdr:colOff>457200</xdr:colOff>
                    <xdr:row>2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5"/>
  <sheetViews>
    <sheetView view="pageBreakPreview" topLeftCell="A10" zoomScale="85" zoomScaleNormal="70" zoomScaleSheetLayoutView="85" workbookViewId="0">
      <selection activeCell="D30" sqref="D30"/>
    </sheetView>
  </sheetViews>
  <sheetFormatPr defaultRowHeight="12.75" x14ac:dyDescent="0.2"/>
  <cols>
    <col min="1" max="1" width="11.85546875" style="60" customWidth="1"/>
    <col min="2" max="2" width="10.7109375" style="60" customWidth="1"/>
    <col min="3" max="3" width="9.140625" style="60"/>
    <col min="4" max="4" width="55.5703125" style="60" customWidth="1"/>
    <col min="5" max="7" width="9.140625" style="60"/>
    <col min="8" max="8" width="23" style="60" customWidth="1"/>
    <col min="9" max="9" width="10.7109375" style="60" customWidth="1"/>
    <col min="10" max="10" width="16" style="60" customWidth="1"/>
    <col min="11" max="11" width="9.140625" style="60"/>
    <col min="12" max="12" width="10.7109375" style="60" customWidth="1"/>
    <col min="13" max="13" width="16.28515625" style="60" bestFit="1" customWidth="1"/>
    <col min="14" max="16384" width="9.140625" style="60"/>
  </cols>
  <sheetData>
    <row r="1" spans="1:11" ht="113.25" customHeight="1" thickBot="1" x14ac:dyDescent="0.25">
      <c r="A1" s="412" t="s">
        <v>65</v>
      </c>
      <c r="B1" s="413"/>
      <c r="C1" s="413"/>
      <c r="D1" s="413"/>
      <c r="E1" s="414"/>
      <c r="F1" s="414"/>
      <c r="G1" s="414"/>
      <c r="H1" s="414"/>
      <c r="I1" s="413"/>
      <c r="J1" s="415"/>
      <c r="K1" s="59"/>
    </row>
    <row r="2" spans="1:11" s="61" customFormat="1" ht="15" customHeight="1" x14ac:dyDescent="0.2">
      <c r="A2" s="416" t="s">
        <v>33</v>
      </c>
      <c r="B2" s="417"/>
      <c r="C2" s="330" t="s">
        <v>42</v>
      </c>
      <c r="D2" s="418"/>
      <c r="E2" s="419" t="s">
        <v>43</v>
      </c>
      <c r="F2" s="420"/>
      <c r="G2" s="425" t="s">
        <v>44</v>
      </c>
      <c r="H2" s="401"/>
      <c r="I2" s="428"/>
      <c r="J2" s="429"/>
    </row>
    <row r="3" spans="1:11" s="61" customFormat="1" ht="15.75" thickBot="1" x14ac:dyDescent="0.25">
      <c r="A3" s="416" t="s">
        <v>21</v>
      </c>
      <c r="B3" s="417"/>
      <c r="C3" s="333" t="s">
        <v>395</v>
      </c>
      <c r="D3" s="430"/>
      <c r="E3" s="421"/>
      <c r="F3" s="422"/>
      <c r="G3" s="426"/>
      <c r="H3" s="427"/>
      <c r="I3" s="428"/>
      <c r="J3" s="429"/>
    </row>
    <row r="4" spans="1:11" s="61" customFormat="1" ht="15" customHeight="1" thickBot="1" x14ac:dyDescent="0.25">
      <c r="A4" s="416" t="s">
        <v>45</v>
      </c>
      <c r="B4" s="417"/>
      <c r="C4" s="330" t="s">
        <v>205</v>
      </c>
      <c r="D4" s="418"/>
      <c r="E4" s="423"/>
      <c r="F4" s="424"/>
      <c r="G4" s="400" t="s">
        <v>183</v>
      </c>
      <c r="H4" s="401"/>
      <c r="I4" s="428"/>
      <c r="J4" s="429"/>
    </row>
    <row r="5" spans="1:11" s="61" customFormat="1" ht="15.75" customHeight="1" thickBot="1" x14ac:dyDescent="0.25">
      <c r="A5" s="402" t="s">
        <v>46</v>
      </c>
      <c r="B5" s="403"/>
      <c r="C5" s="404" t="s">
        <v>184</v>
      </c>
      <c r="D5" s="405"/>
      <c r="E5" s="406" t="s">
        <v>47</v>
      </c>
      <c r="F5" s="407"/>
      <c r="G5" s="408">
        <v>1520404239</v>
      </c>
      <c r="H5" s="409"/>
      <c r="I5" s="43" t="s">
        <v>48</v>
      </c>
      <c r="J5" s="44">
        <f>[2]BDI!I24</f>
        <v>0.2881986483454233</v>
      </c>
    </row>
    <row r="6" spans="1:11" s="59" customFormat="1" ht="15.75" thickBot="1" x14ac:dyDescent="0.25">
      <c r="A6" s="29"/>
      <c r="B6" s="24"/>
      <c r="C6" s="25" t="s">
        <v>17</v>
      </c>
      <c r="D6" s="25"/>
      <c r="E6" s="25"/>
      <c r="F6" s="25"/>
      <c r="G6" s="25"/>
      <c r="H6" s="25"/>
      <c r="I6" s="25"/>
      <c r="J6" s="62"/>
    </row>
    <row r="7" spans="1:11" s="59" customFormat="1" ht="15.75" customHeight="1" thickBot="1" x14ac:dyDescent="0.25">
      <c r="A7" s="410" t="s">
        <v>66</v>
      </c>
      <c r="B7" s="411"/>
      <c r="C7" s="411"/>
      <c r="D7" s="411"/>
      <c r="E7" s="411"/>
      <c r="F7" s="411"/>
      <c r="G7" s="411"/>
      <c r="H7" s="411"/>
      <c r="I7" s="411"/>
      <c r="J7" s="431"/>
    </row>
    <row r="8" spans="1:11" x14ac:dyDescent="0.2">
      <c r="A8" s="63"/>
      <c r="B8" s="64"/>
      <c r="C8" s="64"/>
      <c r="D8" s="64"/>
      <c r="E8" s="64"/>
      <c r="F8" s="64"/>
      <c r="G8" s="64"/>
      <c r="H8" s="64"/>
      <c r="I8" s="64"/>
      <c r="J8" s="65"/>
    </row>
    <row r="9" spans="1:11" ht="13.5" thickBot="1" x14ac:dyDescent="0.25">
      <c r="A9" s="66" t="s">
        <v>67</v>
      </c>
      <c r="B9" s="67"/>
      <c r="C9" s="435" t="s">
        <v>68</v>
      </c>
      <c r="D9" s="436"/>
      <c r="E9" s="436"/>
      <c r="F9" s="436"/>
      <c r="G9" s="436"/>
      <c r="H9" s="436"/>
      <c r="I9" s="436"/>
      <c r="J9" s="437"/>
    </row>
    <row r="10" spans="1:11" ht="13.5" thickBot="1" x14ac:dyDescent="0.25">
      <c r="A10" s="68">
        <v>1</v>
      </c>
      <c r="B10" s="69"/>
      <c r="C10" s="438" t="s">
        <v>64</v>
      </c>
      <c r="D10" s="439"/>
      <c r="E10" s="439"/>
      <c r="F10" s="439"/>
      <c r="G10" s="439"/>
      <c r="H10" s="439"/>
      <c r="I10" s="439"/>
      <c r="J10" s="440"/>
    </row>
    <row r="11" spans="1:11" ht="31.5" customHeight="1" x14ac:dyDescent="0.2">
      <c r="A11" s="70" t="s">
        <v>16</v>
      </c>
      <c r="B11" s="71"/>
      <c r="C11" s="441" t="s">
        <v>69</v>
      </c>
      <c r="D11" s="442"/>
      <c r="E11" s="442"/>
      <c r="F11" s="442"/>
      <c r="G11" s="442"/>
      <c r="H11" s="442"/>
      <c r="I11" s="442"/>
      <c r="J11" s="443"/>
    </row>
    <row r="12" spans="1:11" s="75" customFormat="1" ht="17.25" customHeight="1" x14ac:dyDescent="0.2">
      <c r="A12" s="72"/>
      <c r="B12" s="73"/>
      <c r="C12" s="444" t="s">
        <v>70</v>
      </c>
      <c r="D12" s="445"/>
      <c r="E12" s="445"/>
      <c r="F12" s="445"/>
      <c r="G12" s="445"/>
      <c r="H12" s="445"/>
      <c r="I12" s="446"/>
      <c r="J12" s="74" t="s">
        <v>71</v>
      </c>
    </row>
    <row r="13" spans="1:11" x14ac:dyDescent="0.2">
      <c r="A13" s="76" t="s">
        <v>72</v>
      </c>
      <c r="B13" s="77" t="s">
        <v>73</v>
      </c>
      <c r="C13" s="447" t="s">
        <v>74</v>
      </c>
      <c r="D13" s="448"/>
      <c r="E13" s="448"/>
      <c r="F13" s="449"/>
      <c r="G13" s="78" t="s">
        <v>20</v>
      </c>
      <c r="H13" s="78" t="s">
        <v>75</v>
      </c>
      <c r="I13" s="79" t="s">
        <v>76</v>
      </c>
      <c r="J13" s="80"/>
    </row>
    <row r="14" spans="1:11" ht="12.75" customHeight="1" x14ac:dyDescent="0.2">
      <c r="A14" s="81" t="s">
        <v>40</v>
      </c>
      <c r="B14" s="82">
        <v>90777</v>
      </c>
      <c r="C14" s="432" t="s">
        <v>77</v>
      </c>
      <c r="D14" s="433"/>
      <c r="E14" s="433"/>
      <c r="F14" s="434"/>
      <c r="G14" s="83" t="s">
        <v>78</v>
      </c>
      <c r="H14" s="84">
        <v>64</v>
      </c>
      <c r="I14" s="85">
        <v>82.16</v>
      </c>
      <c r="J14" s="86">
        <f>ROUND(I14*H14,2)</f>
        <v>5258.24</v>
      </c>
    </row>
    <row r="15" spans="1:11" ht="12.75" customHeight="1" x14ac:dyDescent="0.2">
      <c r="A15" s="81" t="s">
        <v>40</v>
      </c>
      <c r="B15" s="82">
        <v>90776</v>
      </c>
      <c r="C15" s="432" t="s">
        <v>79</v>
      </c>
      <c r="D15" s="433"/>
      <c r="E15" s="433"/>
      <c r="F15" s="434"/>
      <c r="G15" s="83" t="s">
        <v>78</v>
      </c>
      <c r="H15" s="84">
        <v>640</v>
      </c>
      <c r="I15" s="85">
        <v>18.510000000000002</v>
      </c>
      <c r="J15" s="86">
        <f>ROUND(I15*H15,2)</f>
        <v>11846.4</v>
      </c>
    </row>
    <row r="16" spans="1:11" ht="12.75" customHeight="1" thickBot="1" x14ac:dyDescent="0.25">
      <c r="A16" s="87"/>
      <c r="B16" s="88"/>
      <c r="C16" s="89" t="s">
        <v>80</v>
      </c>
      <c r="D16" s="89"/>
      <c r="E16" s="89"/>
      <c r="F16" s="89"/>
      <c r="G16" s="90"/>
      <c r="H16" s="91"/>
      <c r="I16" s="92"/>
      <c r="J16" s="93">
        <f>SUM(J14:J15)</f>
        <v>17104.64</v>
      </c>
    </row>
    <row r="17" spans="1:10" ht="13.5" thickBot="1" x14ac:dyDescent="0.25"/>
    <row r="18" spans="1:10" ht="13.5" thickBot="1" x14ac:dyDescent="0.25">
      <c r="A18" s="68">
        <v>2</v>
      </c>
      <c r="B18" s="69"/>
      <c r="C18" s="438" t="s">
        <v>15</v>
      </c>
      <c r="D18" s="439"/>
      <c r="E18" s="439"/>
      <c r="F18" s="439"/>
      <c r="G18" s="439"/>
      <c r="H18" s="439"/>
      <c r="I18" s="439"/>
      <c r="J18" s="440"/>
    </row>
    <row r="19" spans="1:10" ht="31.5" customHeight="1" x14ac:dyDescent="0.2">
      <c r="A19" s="70" t="s">
        <v>187</v>
      </c>
      <c r="B19" s="71"/>
      <c r="C19" s="441" t="s">
        <v>189</v>
      </c>
      <c r="D19" s="442"/>
      <c r="E19" s="442"/>
      <c r="F19" s="442"/>
      <c r="G19" s="442"/>
      <c r="H19" s="442"/>
      <c r="I19" s="442"/>
      <c r="J19" s="443"/>
    </row>
    <row r="20" spans="1:10" s="75" customFormat="1" ht="17.25" customHeight="1" x14ac:dyDescent="0.2">
      <c r="A20" s="72"/>
      <c r="B20" s="73"/>
      <c r="C20" s="444" t="s">
        <v>188</v>
      </c>
      <c r="D20" s="445"/>
      <c r="E20" s="445"/>
      <c r="F20" s="445"/>
      <c r="G20" s="445"/>
      <c r="H20" s="445"/>
      <c r="I20" s="446"/>
      <c r="J20" s="74" t="s">
        <v>71</v>
      </c>
    </row>
    <row r="21" spans="1:10" x14ac:dyDescent="0.2">
      <c r="A21" s="76" t="s">
        <v>72</v>
      </c>
      <c r="B21" s="77" t="s">
        <v>73</v>
      </c>
      <c r="C21" s="447" t="s">
        <v>74</v>
      </c>
      <c r="D21" s="448"/>
      <c r="E21" s="448"/>
      <c r="F21" s="449"/>
      <c r="G21" s="78" t="s">
        <v>20</v>
      </c>
      <c r="H21" s="78" t="s">
        <v>75</v>
      </c>
      <c r="I21" s="79" t="s">
        <v>76</v>
      </c>
      <c r="J21" s="80"/>
    </row>
    <row r="22" spans="1:10" ht="36.75" customHeight="1" x14ac:dyDescent="0.2">
      <c r="A22" s="81" t="s">
        <v>40</v>
      </c>
      <c r="B22" s="82">
        <v>2854</v>
      </c>
      <c r="C22" s="450" t="s">
        <v>222</v>
      </c>
      <c r="D22" s="451"/>
      <c r="E22" s="451"/>
      <c r="F22" s="452"/>
      <c r="G22" s="83" t="s">
        <v>223</v>
      </c>
      <c r="H22" s="84">
        <v>6</v>
      </c>
      <c r="I22" s="85">
        <v>257.26</v>
      </c>
      <c r="J22" s="86">
        <f>ROUND(I22*H22,2)</f>
        <v>1543.56</v>
      </c>
    </row>
    <row r="23" spans="1:10" ht="12.75" customHeight="1" x14ac:dyDescent="0.2">
      <c r="A23" s="81" t="s">
        <v>40</v>
      </c>
      <c r="B23" s="82">
        <v>280026</v>
      </c>
      <c r="C23" s="450" t="s">
        <v>224</v>
      </c>
      <c r="D23" s="451"/>
      <c r="E23" s="451"/>
      <c r="F23" s="452"/>
      <c r="G23" s="83" t="s">
        <v>78</v>
      </c>
      <c r="H23" s="84">
        <v>12</v>
      </c>
      <c r="I23" s="85">
        <v>17.07</v>
      </c>
      <c r="J23" s="86">
        <f>ROUND(I23*H23,2)</f>
        <v>204.84</v>
      </c>
    </row>
    <row r="24" spans="1:10" ht="12.75" customHeight="1" thickBot="1" x14ac:dyDescent="0.25">
      <c r="A24" s="87"/>
      <c r="B24" s="88"/>
      <c r="C24" s="89" t="s">
        <v>80</v>
      </c>
      <c r="D24" s="89"/>
      <c r="E24" s="89"/>
      <c r="F24" s="89"/>
      <c r="G24" s="90"/>
      <c r="H24" s="91"/>
      <c r="I24" s="92"/>
      <c r="J24" s="93">
        <f>SUM(J22:J23)</f>
        <v>1748.3999999999999</v>
      </c>
    </row>
    <row r="32" spans="1:10" ht="15" x14ac:dyDescent="0.2">
      <c r="D32" s="251"/>
    </row>
    <row r="33" spans="4:4" ht="15" x14ac:dyDescent="0.2">
      <c r="D33" s="50" t="s">
        <v>202</v>
      </c>
    </row>
    <row r="34" spans="4:4" ht="15" x14ac:dyDescent="0.2">
      <c r="D34" s="50" t="s">
        <v>203</v>
      </c>
    </row>
    <row r="35" spans="4:4" ht="15" x14ac:dyDescent="0.2">
      <c r="D35" s="50" t="s">
        <v>204</v>
      </c>
    </row>
  </sheetData>
  <mergeCells count="29">
    <mergeCell ref="C23:F23"/>
    <mergeCell ref="C18:J18"/>
    <mergeCell ref="C19:J19"/>
    <mergeCell ref="C20:I20"/>
    <mergeCell ref="C21:F21"/>
    <mergeCell ref="C22:F22"/>
    <mergeCell ref="C15:F15"/>
    <mergeCell ref="C9:J9"/>
    <mergeCell ref="C10:J10"/>
    <mergeCell ref="C11:J11"/>
    <mergeCell ref="C12:I12"/>
    <mergeCell ref="C13:F13"/>
    <mergeCell ref="C14:F14"/>
    <mergeCell ref="A7:J7"/>
    <mergeCell ref="A1:J1"/>
    <mergeCell ref="A2:B2"/>
    <mergeCell ref="C2:D2"/>
    <mergeCell ref="E2:F4"/>
    <mergeCell ref="G2:H3"/>
    <mergeCell ref="I2:J4"/>
    <mergeCell ref="A3:B3"/>
    <mergeCell ref="C3:D3"/>
    <mergeCell ref="A4:B4"/>
    <mergeCell ref="C4:D4"/>
    <mergeCell ref="G4:H4"/>
    <mergeCell ref="A5:B5"/>
    <mergeCell ref="C5:D5"/>
    <mergeCell ref="E5:F5"/>
    <mergeCell ref="G5:H5"/>
  </mergeCells>
  <pageMargins left="0.511811024" right="0.511811024" top="0.78740157499999996" bottom="0.78740157499999996" header="0.31496062000000002" footer="0.31496062000000002"/>
  <pageSetup paperSize="9" scale="57" fitToHeight="0" orientation="portrait" r:id="rId1"/>
  <drawing r:id="rId2"/>
  <legacyDrawing r:id="rId3"/>
  <oleObjects>
    <mc:AlternateContent xmlns:mc="http://schemas.openxmlformats.org/markup-compatibility/2006">
      <mc:Choice Requires="x14">
        <oleObject shapeId="8196" r:id="rId4">
          <objectPr defaultSize="0" autoPict="0" r:id="rId5">
            <anchor moveWithCells="1">
              <from>
                <xdr:col>0</xdr:col>
                <xdr:colOff>333375</xdr:colOff>
                <xdr:row>0</xdr:row>
                <xdr:rowOff>323850</xdr:rowOff>
              </from>
              <to>
                <xdr:col>2</xdr:col>
                <xdr:colOff>19050</xdr:colOff>
                <xdr:row>0</xdr:row>
                <xdr:rowOff>1209675</xdr:rowOff>
              </to>
            </anchor>
          </objectPr>
        </oleObject>
      </mc:Choice>
      <mc:Fallback>
        <oleObject shapeId="8196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6" name="Check Box 2">
              <controlPr defaultSize="0" autoFill="0" autoLine="0" autoPict="0">
                <anchor moveWithCells="1">
                  <from>
                    <xdr:col>8</xdr:col>
                    <xdr:colOff>76200</xdr:colOff>
                    <xdr:row>1</xdr:row>
                    <xdr:rowOff>9525</xdr:rowOff>
                  </from>
                  <to>
                    <xdr:col>9</xdr:col>
                    <xdr:colOff>342900</xdr:colOff>
                    <xdr:row>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7" name="Check Box 3">
              <controlPr defaultSize="0" autoFill="0" autoLine="0" autoPict="0">
                <anchor moveWithCells="1">
                  <from>
                    <xdr:col>8</xdr:col>
                    <xdr:colOff>66675</xdr:colOff>
                    <xdr:row>2</xdr:row>
                    <xdr:rowOff>57150</xdr:rowOff>
                  </from>
                  <to>
                    <xdr:col>9</xdr:col>
                    <xdr:colOff>542925</xdr:colOff>
                    <xdr:row>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5"/>
  <sheetViews>
    <sheetView view="pageBreakPreview" topLeftCell="A43" zoomScale="85" zoomScaleNormal="100" zoomScaleSheetLayoutView="85" workbookViewId="0">
      <selection activeCell="B49" sqref="B49"/>
    </sheetView>
  </sheetViews>
  <sheetFormatPr defaultRowHeight="12.75" x14ac:dyDescent="0.2"/>
  <cols>
    <col min="1" max="1" width="23.42578125" style="60" customWidth="1"/>
    <col min="2" max="2" width="35.7109375" style="60" customWidth="1"/>
    <col min="3" max="3" width="13.85546875" style="60" customWidth="1"/>
    <col min="4" max="4" width="15" style="60" customWidth="1"/>
    <col min="5" max="5" width="13.28515625" style="60" customWidth="1"/>
    <col min="6" max="6" width="15.28515625" style="60" customWidth="1"/>
    <col min="7" max="16384" width="9.140625" style="60"/>
  </cols>
  <sheetData>
    <row r="1" spans="1:6" ht="13.5" thickBot="1" x14ac:dyDescent="0.25"/>
    <row r="2" spans="1:6" ht="26.25" thickBot="1" x14ac:dyDescent="0.25">
      <c r="A2" s="458" t="s">
        <v>81</v>
      </c>
      <c r="B2" s="459"/>
      <c r="C2" s="459"/>
      <c r="D2" s="459"/>
      <c r="E2" s="459"/>
      <c r="F2" s="460"/>
    </row>
    <row r="3" spans="1:6" ht="15.75" x14ac:dyDescent="0.2">
      <c r="A3" s="94" t="str">
        <f>[4]ORÇAM.!A2</f>
        <v>PROPONENTE:</v>
      </c>
      <c r="B3" s="461" t="str">
        <f>[3]ORÇAMENTO!C2</f>
        <v>PREFEITURA MUNICIPAL DE COLARES - PARÁ</v>
      </c>
      <c r="C3" s="462"/>
      <c r="D3" s="463"/>
      <c r="E3" s="464" t="s">
        <v>82</v>
      </c>
      <c r="F3" s="465"/>
    </row>
    <row r="4" spans="1:6" ht="36.75" customHeight="1" x14ac:dyDescent="0.2">
      <c r="A4" s="95" t="str">
        <f>[4]ORÇAM.!A3</f>
        <v>OBRA:</v>
      </c>
      <c r="B4" s="466" t="s">
        <v>397</v>
      </c>
      <c r="C4" s="467"/>
      <c r="D4" s="468"/>
      <c r="E4" s="469" t="s">
        <v>83</v>
      </c>
      <c r="F4" s="470"/>
    </row>
    <row r="5" spans="1:6" ht="16.5" customHeight="1" thickBot="1" x14ac:dyDescent="0.25">
      <c r="A5" s="95" t="s">
        <v>84</v>
      </c>
      <c r="B5" s="453" t="s">
        <v>205</v>
      </c>
      <c r="C5" s="454"/>
      <c r="D5" s="455"/>
      <c r="E5" s="456" t="s">
        <v>396</v>
      </c>
      <c r="F5" s="457"/>
    </row>
    <row r="6" spans="1:6" ht="16.5" thickBot="1" x14ac:dyDescent="0.25">
      <c r="A6" s="96" t="str">
        <f>[4]ORÇAM.!A6</f>
        <v>DATA:</v>
      </c>
      <c r="B6" s="471" t="s">
        <v>85</v>
      </c>
      <c r="C6" s="472"/>
      <c r="D6" s="472"/>
      <c r="E6" s="472"/>
      <c r="F6" s="473"/>
    </row>
    <row r="7" spans="1:6" ht="6" customHeight="1" thickBot="1" x14ac:dyDescent="0.25">
      <c r="A7" s="97"/>
      <c r="B7" s="98"/>
      <c r="C7" s="99"/>
      <c r="D7" s="99"/>
      <c r="E7" s="474"/>
      <c r="F7" s="474"/>
    </row>
    <row r="8" spans="1:6" x14ac:dyDescent="0.2">
      <c r="A8" s="475" t="s">
        <v>50</v>
      </c>
      <c r="B8" s="477" t="s">
        <v>1</v>
      </c>
      <c r="C8" s="479" t="s">
        <v>86</v>
      </c>
      <c r="D8" s="479"/>
      <c r="E8" s="479" t="s">
        <v>87</v>
      </c>
      <c r="F8" s="480"/>
    </row>
    <row r="9" spans="1:6" ht="36" customHeight="1" thickBot="1" x14ac:dyDescent="0.25">
      <c r="A9" s="476"/>
      <c r="B9" s="478"/>
      <c r="C9" s="100" t="s">
        <v>88</v>
      </c>
      <c r="D9" s="100" t="s">
        <v>89</v>
      </c>
      <c r="E9" s="100" t="s">
        <v>88</v>
      </c>
      <c r="F9" s="101" t="s">
        <v>89</v>
      </c>
    </row>
    <row r="10" spans="1:6" x14ac:dyDescent="0.2">
      <c r="A10" s="481" t="s">
        <v>90</v>
      </c>
      <c r="B10" s="481"/>
      <c r="C10" s="481"/>
      <c r="D10" s="481"/>
      <c r="E10" s="481"/>
      <c r="F10" s="481"/>
    </row>
    <row r="11" spans="1:6" x14ac:dyDescent="0.2">
      <c r="A11" s="102" t="s">
        <v>91</v>
      </c>
      <c r="B11" s="103" t="s">
        <v>92</v>
      </c>
      <c r="C11" s="104">
        <v>0</v>
      </c>
      <c r="D11" s="104">
        <v>0</v>
      </c>
      <c r="E11" s="104">
        <v>0.2</v>
      </c>
      <c r="F11" s="104">
        <v>0.2</v>
      </c>
    </row>
    <row r="12" spans="1:6" x14ac:dyDescent="0.2">
      <c r="A12" s="102" t="s">
        <v>93</v>
      </c>
      <c r="B12" s="103" t="s">
        <v>94</v>
      </c>
      <c r="C12" s="104">
        <v>1.4999999999999999E-2</v>
      </c>
      <c r="D12" s="104">
        <v>1.4999999999999999E-2</v>
      </c>
      <c r="E12" s="104">
        <v>1.4999999999999999E-2</v>
      </c>
      <c r="F12" s="104">
        <v>1.4999999999999999E-2</v>
      </c>
    </row>
    <row r="13" spans="1:6" x14ac:dyDescent="0.2">
      <c r="A13" s="102" t="s">
        <v>95</v>
      </c>
      <c r="B13" s="103" t="s">
        <v>96</v>
      </c>
      <c r="C13" s="104">
        <v>0.01</v>
      </c>
      <c r="D13" s="104">
        <v>0.01</v>
      </c>
      <c r="E13" s="104">
        <v>0.01</v>
      </c>
      <c r="F13" s="104">
        <v>0.01</v>
      </c>
    </row>
    <row r="14" spans="1:6" x14ac:dyDescent="0.2">
      <c r="A14" s="102" t="s">
        <v>97</v>
      </c>
      <c r="B14" s="103" t="s">
        <v>98</v>
      </c>
      <c r="C14" s="104">
        <v>2E-3</v>
      </c>
      <c r="D14" s="104">
        <v>2E-3</v>
      </c>
      <c r="E14" s="104">
        <v>2E-3</v>
      </c>
      <c r="F14" s="104">
        <v>2E-3</v>
      </c>
    </row>
    <row r="15" spans="1:6" x14ac:dyDescent="0.2">
      <c r="A15" s="102" t="s">
        <v>99</v>
      </c>
      <c r="B15" s="103" t="s">
        <v>100</v>
      </c>
      <c r="C15" s="104">
        <v>6.0000000000000001E-3</v>
      </c>
      <c r="D15" s="104">
        <v>6.0000000000000001E-3</v>
      </c>
      <c r="E15" s="104">
        <v>6.0000000000000001E-3</v>
      </c>
      <c r="F15" s="104">
        <v>6.0000000000000001E-3</v>
      </c>
    </row>
    <row r="16" spans="1:6" x14ac:dyDescent="0.2">
      <c r="A16" s="102" t="s">
        <v>101</v>
      </c>
      <c r="B16" s="103" t="s">
        <v>102</v>
      </c>
      <c r="C16" s="104">
        <v>2.5000000000000001E-2</v>
      </c>
      <c r="D16" s="104">
        <v>2.5000000000000001E-2</v>
      </c>
      <c r="E16" s="104">
        <v>2.5000000000000001E-2</v>
      </c>
      <c r="F16" s="104">
        <v>2.5000000000000001E-2</v>
      </c>
    </row>
    <row r="17" spans="1:6" x14ac:dyDescent="0.2">
      <c r="A17" s="102" t="s">
        <v>103</v>
      </c>
      <c r="B17" s="97" t="s">
        <v>104</v>
      </c>
      <c r="C17" s="104">
        <v>0.03</v>
      </c>
      <c r="D17" s="104">
        <v>0.03</v>
      </c>
      <c r="E17" s="105">
        <v>0.03</v>
      </c>
      <c r="F17" s="105">
        <v>0.03</v>
      </c>
    </row>
    <row r="18" spans="1:6" x14ac:dyDescent="0.2">
      <c r="A18" s="102" t="s">
        <v>105</v>
      </c>
      <c r="B18" s="103" t="s">
        <v>106</v>
      </c>
      <c r="C18" s="104">
        <v>0.08</v>
      </c>
      <c r="D18" s="104">
        <v>0.08</v>
      </c>
      <c r="E18" s="104">
        <v>0.08</v>
      </c>
      <c r="F18" s="104">
        <v>0.08</v>
      </c>
    </row>
    <row r="19" spans="1:6" x14ac:dyDescent="0.2">
      <c r="A19" s="102" t="s">
        <v>107</v>
      </c>
      <c r="B19" s="103" t="s">
        <v>108</v>
      </c>
      <c r="C19" s="104">
        <v>0</v>
      </c>
      <c r="D19" s="104">
        <v>0</v>
      </c>
      <c r="E19" s="104">
        <v>0</v>
      </c>
      <c r="F19" s="104">
        <v>0</v>
      </c>
    </row>
    <row r="20" spans="1:6" x14ac:dyDescent="0.2">
      <c r="A20" s="106" t="s">
        <v>109</v>
      </c>
      <c r="B20" s="106" t="s">
        <v>71</v>
      </c>
      <c r="C20" s="107">
        <f>SUM(C11:C19)</f>
        <v>0.16799999999999998</v>
      </c>
      <c r="D20" s="107">
        <f>SUM(D11:D19)</f>
        <v>0.16799999999999998</v>
      </c>
      <c r="E20" s="107">
        <f>SUM(E11:E19)</f>
        <v>0.36800000000000005</v>
      </c>
      <c r="F20" s="107">
        <f>SUM(F11:F19)</f>
        <v>0.36800000000000005</v>
      </c>
    </row>
    <row r="21" spans="1:6" x14ac:dyDescent="0.2">
      <c r="A21" s="482" t="s">
        <v>110</v>
      </c>
      <c r="B21" s="482"/>
      <c r="C21" s="482"/>
      <c r="D21" s="482"/>
      <c r="E21" s="482"/>
      <c r="F21" s="482"/>
    </row>
    <row r="22" spans="1:6" x14ac:dyDescent="0.2">
      <c r="A22" s="102" t="s">
        <v>37</v>
      </c>
      <c r="B22" s="103" t="s">
        <v>111</v>
      </c>
      <c r="C22" s="104">
        <v>0.18140000000000001</v>
      </c>
      <c r="D22" s="105" t="s">
        <v>112</v>
      </c>
      <c r="E22" s="104">
        <v>0.18140000000000001</v>
      </c>
      <c r="F22" s="105" t="s">
        <v>112</v>
      </c>
    </row>
    <row r="23" spans="1:6" x14ac:dyDescent="0.2">
      <c r="A23" s="102" t="s">
        <v>113</v>
      </c>
      <c r="B23" s="97" t="s">
        <v>114</v>
      </c>
      <c r="C23" s="104">
        <v>4.1599999999999998E-2</v>
      </c>
      <c r="D23" s="105" t="s">
        <v>112</v>
      </c>
      <c r="E23" s="104">
        <v>4.1599999999999998E-2</v>
      </c>
      <c r="F23" s="105" t="s">
        <v>112</v>
      </c>
    </row>
    <row r="24" spans="1:6" x14ac:dyDescent="0.2">
      <c r="A24" s="102" t="s">
        <v>115</v>
      </c>
      <c r="B24" s="103" t="s">
        <v>116</v>
      </c>
      <c r="C24" s="104">
        <v>9.2999999999999992E-3</v>
      </c>
      <c r="D24" s="104">
        <v>7.0000000000000001E-3</v>
      </c>
      <c r="E24" s="104">
        <v>9.2999999999999992E-3</v>
      </c>
      <c r="F24" s="104">
        <v>7.0000000000000001E-3</v>
      </c>
    </row>
    <row r="25" spans="1:6" x14ac:dyDescent="0.2">
      <c r="A25" s="102" t="s">
        <v>117</v>
      </c>
      <c r="B25" s="103" t="s">
        <v>118</v>
      </c>
      <c r="C25" s="104">
        <v>0.111</v>
      </c>
      <c r="D25" s="104">
        <v>8.3299999999999999E-2</v>
      </c>
      <c r="E25" s="104">
        <v>0.111</v>
      </c>
      <c r="F25" s="104">
        <v>8.3299999999999999E-2</v>
      </c>
    </row>
    <row r="26" spans="1:6" x14ac:dyDescent="0.2">
      <c r="A26" s="102" t="s">
        <v>119</v>
      </c>
      <c r="B26" s="103" t="s">
        <v>120</v>
      </c>
      <c r="C26" s="104">
        <v>6.9999999999999999E-4</v>
      </c>
      <c r="D26" s="104">
        <v>5.0000000000000001E-4</v>
      </c>
      <c r="E26" s="104">
        <v>6.9999999999999999E-4</v>
      </c>
      <c r="F26" s="104">
        <v>5.0000000000000001E-4</v>
      </c>
    </row>
    <row r="27" spans="1:6" x14ac:dyDescent="0.2">
      <c r="A27" s="102" t="s">
        <v>121</v>
      </c>
      <c r="B27" s="103" t="s">
        <v>122</v>
      </c>
      <c r="C27" s="104">
        <v>7.4000000000000003E-3</v>
      </c>
      <c r="D27" s="104">
        <v>5.5999999999999999E-3</v>
      </c>
      <c r="E27" s="104">
        <v>7.4000000000000003E-3</v>
      </c>
      <c r="F27" s="104">
        <v>5.5999999999999999E-3</v>
      </c>
    </row>
    <row r="28" spans="1:6" x14ac:dyDescent="0.2">
      <c r="A28" s="102" t="s">
        <v>123</v>
      </c>
      <c r="B28" s="103" t="s">
        <v>124</v>
      </c>
      <c r="C28" s="104">
        <v>2.8299999999999999E-2</v>
      </c>
      <c r="D28" s="105" t="s">
        <v>112</v>
      </c>
      <c r="E28" s="104">
        <v>2.8299999999999999E-2</v>
      </c>
      <c r="F28" s="105" t="s">
        <v>112</v>
      </c>
    </row>
    <row r="29" spans="1:6" x14ac:dyDescent="0.2">
      <c r="A29" s="102" t="s">
        <v>125</v>
      </c>
      <c r="B29" s="103" t="s">
        <v>126</v>
      </c>
      <c r="C29" s="104">
        <v>1.1000000000000001E-3</v>
      </c>
      <c r="D29" s="104">
        <v>8.0000000000000004E-4</v>
      </c>
      <c r="E29" s="104">
        <v>1.1000000000000001E-3</v>
      </c>
      <c r="F29" s="104">
        <v>8.0000000000000004E-4</v>
      </c>
    </row>
    <row r="30" spans="1:6" x14ac:dyDescent="0.2">
      <c r="A30" s="102" t="s">
        <v>127</v>
      </c>
      <c r="B30" s="103" t="s">
        <v>128</v>
      </c>
      <c r="C30" s="104">
        <v>0.1086</v>
      </c>
      <c r="D30" s="104">
        <v>8.1500000000000003E-2</v>
      </c>
      <c r="E30" s="104">
        <v>0.1086</v>
      </c>
      <c r="F30" s="104">
        <v>8.1500000000000003E-2</v>
      </c>
    </row>
    <row r="31" spans="1:6" x14ac:dyDescent="0.2">
      <c r="A31" s="102" t="s">
        <v>129</v>
      </c>
      <c r="B31" s="103" t="s">
        <v>130</v>
      </c>
      <c r="C31" s="104">
        <v>2.9999999999999997E-4</v>
      </c>
      <c r="D31" s="104">
        <v>2.0000000000000001E-4</v>
      </c>
      <c r="E31" s="104">
        <v>2.9999999999999997E-4</v>
      </c>
      <c r="F31" s="104">
        <v>2.0000000000000001E-4</v>
      </c>
    </row>
    <row r="32" spans="1:6" x14ac:dyDescent="0.2">
      <c r="A32" s="108" t="s">
        <v>131</v>
      </c>
      <c r="B32" s="108" t="s">
        <v>71</v>
      </c>
      <c r="C32" s="109">
        <f>SUM(C22:C31)</f>
        <v>0.48969999999999997</v>
      </c>
      <c r="D32" s="109">
        <f>SUM(D22:D31)</f>
        <v>0.1789</v>
      </c>
      <c r="E32" s="109">
        <f>SUM(E22:E31)</f>
        <v>0.48969999999999997</v>
      </c>
      <c r="F32" s="109">
        <f>SUM(F22:F31)</f>
        <v>0.1789</v>
      </c>
    </row>
    <row r="33" spans="1:6" x14ac:dyDescent="0.2">
      <c r="A33" s="483" t="s">
        <v>132</v>
      </c>
      <c r="B33" s="484"/>
      <c r="C33" s="484"/>
      <c r="D33" s="484"/>
      <c r="E33" s="484"/>
      <c r="F33" s="485"/>
    </row>
    <row r="34" spans="1:6" x14ac:dyDescent="0.2">
      <c r="A34" s="110" t="s">
        <v>133</v>
      </c>
      <c r="B34" s="111" t="s">
        <v>134</v>
      </c>
      <c r="C34" s="112">
        <v>7.1400000000000005E-2</v>
      </c>
      <c r="D34" s="112">
        <v>5.3600000000000002E-2</v>
      </c>
      <c r="E34" s="112">
        <v>7.1400000000000005E-2</v>
      </c>
      <c r="F34" s="112">
        <v>5.3600000000000002E-2</v>
      </c>
    </row>
    <row r="35" spans="1:6" x14ac:dyDescent="0.2">
      <c r="A35" s="102" t="s">
        <v>135</v>
      </c>
      <c r="B35" s="103" t="s">
        <v>136</v>
      </c>
      <c r="C35" s="104">
        <v>1.6999999999999999E-3</v>
      </c>
      <c r="D35" s="104">
        <v>1.2999999999999999E-3</v>
      </c>
      <c r="E35" s="104">
        <v>1.6999999999999999E-3</v>
      </c>
      <c r="F35" s="104">
        <v>1.2999999999999999E-3</v>
      </c>
    </row>
    <row r="36" spans="1:6" x14ac:dyDescent="0.2">
      <c r="A36" s="102" t="s">
        <v>137</v>
      </c>
      <c r="B36" s="103" t="s">
        <v>138</v>
      </c>
      <c r="C36" s="104">
        <v>3.2000000000000001E-2</v>
      </c>
      <c r="D36" s="104">
        <v>2.41E-2</v>
      </c>
      <c r="E36" s="104">
        <v>3.2000000000000001E-2</v>
      </c>
      <c r="F36" s="104">
        <v>2.41E-2</v>
      </c>
    </row>
    <row r="37" spans="1:6" x14ac:dyDescent="0.2">
      <c r="A37" s="102" t="s">
        <v>139</v>
      </c>
      <c r="B37" s="103" t="s">
        <v>140</v>
      </c>
      <c r="C37" s="104">
        <v>5.3100000000000001E-2</v>
      </c>
      <c r="D37" s="104">
        <v>3.9899999999999998E-2</v>
      </c>
      <c r="E37" s="104">
        <v>5.3100000000000001E-2</v>
      </c>
      <c r="F37" s="104">
        <v>3.9899999999999998E-2</v>
      </c>
    </row>
    <row r="38" spans="1:6" x14ac:dyDescent="0.2">
      <c r="A38" s="102" t="s">
        <v>141</v>
      </c>
      <c r="B38" s="103" t="s">
        <v>142</v>
      </c>
      <c r="C38" s="104">
        <v>6.0000000000000001E-3</v>
      </c>
      <c r="D38" s="104">
        <v>4.4999999999999997E-3</v>
      </c>
      <c r="E38" s="104">
        <v>6.0000000000000001E-3</v>
      </c>
      <c r="F38" s="104">
        <v>4.4999999999999997E-3</v>
      </c>
    </row>
    <row r="39" spans="1:6" x14ac:dyDescent="0.2">
      <c r="A39" s="108" t="s">
        <v>143</v>
      </c>
      <c r="B39" s="108" t="s">
        <v>71</v>
      </c>
      <c r="C39" s="109">
        <f>SUM(C34:C38)</f>
        <v>0.16420000000000001</v>
      </c>
      <c r="D39" s="109">
        <f>SUM(D34:D38)</f>
        <v>0.12340000000000001</v>
      </c>
      <c r="E39" s="109">
        <f>SUM(E34:E38)</f>
        <v>0.16420000000000001</v>
      </c>
      <c r="F39" s="109">
        <f>SUM(F34:F38)</f>
        <v>0.12340000000000001</v>
      </c>
    </row>
    <row r="40" spans="1:6" x14ac:dyDescent="0.2">
      <c r="A40" s="483" t="s">
        <v>144</v>
      </c>
      <c r="B40" s="484"/>
      <c r="C40" s="484"/>
      <c r="D40" s="484"/>
      <c r="E40" s="484"/>
      <c r="F40" s="485"/>
    </row>
    <row r="41" spans="1:6" x14ac:dyDescent="0.2">
      <c r="A41" s="110" t="s">
        <v>145</v>
      </c>
      <c r="B41" s="111" t="s">
        <v>146</v>
      </c>
      <c r="C41" s="112">
        <v>8.2299999999999998E-2</v>
      </c>
      <c r="D41" s="112">
        <v>3.0099999999999998E-2</v>
      </c>
      <c r="E41" s="112">
        <v>0.1802</v>
      </c>
      <c r="F41" s="112">
        <v>6.5799999999999997E-2</v>
      </c>
    </row>
    <row r="42" spans="1:6" ht="38.25" x14ac:dyDescent="0.2">
      <c r="A42" s="102" t="s">
        <v>147</v>
      </c>
      <c r="B42" s="113" t="s">
        <v>148</v>
      </c>
      <c r="C42" s="104">
        <v>6.0000000000000001E-3</v>
      </c>
      <c r="D42" s="104">
        <v>4.4999999999999997E-3</v>
      </c>
      <c r="E42" s="104">
        <v>6.3E-3</v>
      </c>
      <c r="F42" s="104">
        <v>4.7999999999999996E-3</v>
      </c>
    </row>
    <row r="43" spans="1:6" x14ac:dyDescent="0.2">
      <c r="A43" s="106" t="s">
        <v>149</v>
      </c>
      <c r="B43" s="106" t="s">
        <v>71</v>
      </c>
      <c r="C43" s="114">
        <f>SUM(C41:C42)</f>
        <v>8.8300000000000003E-2</v>
      </c>
      <c r="D43" s="114">
        <f>SUM(D41:D42)</f>
        <v>3.4599999999999999E-2</v>
      </c>
      <c r="E43" s="114">
        <f>SUM(E41:E42)</f>
        <v>0.1865</v>
      </c>
      <c r="F43" s="114">
        <f>SUM(F41:F42)</f>
        <v>7.0599999999999996E-2</v>
      </c>
    </row>
    <row r="44" spans="1:6" x14ac:dyDescent="0.2">
      <c r="A44" s="486" t="s">
        <v>150</v>
      </c>
      <c r="B44" s="487"/>
      <c r="C44" s="115">
        <f>C20+C32+C39+C43</f>
        <v>0.91020000000000001</v>
      </c>
      <c r="D44" s="115">
        <f>D20+D32+D39+D43</f>
        <v>0.50490000000000002</v>
      </c>
      <c r="E44" s="115">
        <f>E20+E32+E39+E43</f>
        <v>1.2084000000000001</v>
      </c>
      <c r="F44" s="115">
        <f>F20+F32+F39+F43</f>
        <v>0.74090000000000011</v>
      </c>
    </row>
    <row r="52" spans="2:2" ht="15" x14ac:dyDescent="0.2">
      <c r="B52" s="251"/>
    </row>
    <row r="53" spans="2:2" ht="15" x14ac:dyDescent="0.2">
      <c r="B53" s="50" t="s">
        <v>202</v>
      </c>
    </row>
    <row r="54" spans="2:2" ht="15" x14ac:dyDescent="0.2">
      <c r="B54" s="50" t="s">
        <v>203</v>
      </c>
    </row>
    <row r="55" spans="2:2" ht="15" x14ac:dyDescent="0.2">
      <c r="B55" s="50" t="s">
        <v>204</v>
      </c>
    </row>
  </sheetData>
  <mergeCells count="18">
    <mergeCell ref="A10:F10"/>
    <mergeCell ref="A21:F21"/>
    <mergeCell ref="A33:F33"/>
    <mergeCell ref="A40:F40"/>
    <mergeCell ref="A44:B44"/>
    <mergeCell ref="B6:F6"/>
    <mergeCell ref="E7:F7"/>
    <mergeCell ref="A8:A9"/>
    <mergeCell ref="B8:B9"/>
    <mergeCell ref="C8:D8"/>
    <mergeCell ref="E8:F8"/>
    <mergeCell ref="B5:D5"/>
    <mergeCell ref="E5:F5"/>
    <mergeCell ref="A2:F2"/>
    <mergeCell ref="B3:D3"/>
    <mergeCell ref="E3:F3"/>
    <mergeCell ref="B4:D4"/>
    <mergeCell ref="E4:F4"/>
  </mergeCells>
  <pageMargins left="0.511811024" right="0.511811024" top="0.78740157499999996" bottom="0.78740157499999996" header="0.31496062000000002" footer="0.31496062000000002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51374-2209-4912-994D-A461A1975E22}">
  <dimension ref="A1:R152"/>
  <sheetViews>
    <sheetView tabSelected="1" view="pageBreakPreview" topLeftCell="A108" zoomScale="90" zoomScaleNormal="100" zoomScaleSheetLayoutView="90" workbookViewId="0">
      <selection activeCell="F88" sqref="F88"/>
    </sheetView>
  </sheetViews>
  <sheetFormatPr defaultColWidth="9.140625" defaultRowHeight="14.25" x14ac:dyDescent="0.2"/>
  <cols>
    <col min="1" max="1" width="7.7109375" style="16" customWidth="1"/>
    <col min="2" max="2" width="12.5703125" style="16" customWidth="1"/>
    <col min="3" max="3" width="13.7109375" style="16" customWidth="1"/>
    <col min="4" max="4" width="62.7109375" style="17" customWidth="1"/>
    <col min="5" max="5" width="10.28515625" style="30" customWidth="1"/>
    <col min="6" max="6" width="10.85546875" style="18" customWidth="1"/>
    <col min="7" max="7" width="18.5703125" style="30" customWidth="1"/>
    <col min="8" max="8" width="17.5703125" style="30" customWidth="1"/>
    <col min="9" max="9" width="21" style="19" customWidth="1"/>
    <col min="10" max="10" width="12.140625" style="30" customWidth="1"/>
    <col min="11" max="11" width="14.28515625" style="16" bestFit="1" customWidth="1"/>
    <col min="12" max="12" width="9.140625" style="1"/>
    <col min="13" max="13" width="11.28515625" style="1" bestFit="1" customWidth="1"/>
    <col min="14" max="16" width="9.140625" style="1"/>
    <col min="17" max="17" width="13.140625" style="1" bestFit="1" customWidth="1"/>
    <col min="18" max="16384" width="9.140625" style="1"/>
  </cols>
  <sheetData>
    <row r="1" spans="1:18" customFormat="1" ht="80.099999999999994" customHeight="1" thickBot="1" x14ac:dyDescent="0.25">
      <c r="A1" s="412" t="s">
        <v>41</v>
      </c>
      <c r="B1" s="413"/>
      <c r="C1" s="413"/>
      <c r="D1" s="413"/>
      <c r="E1" s="414"/>
      <c r="F1" s="414"/>
      <c r="G1" s="414"/>
      <c r="H1" s="414"/>
      <c r="I1" s="413"/>
      <c r="J1" s="415"/>
      <c r="K1" s="3"/>
    </row>
    <row r="2" spans="1:18" s="6" customFormat="1" ht="25.5" customHeight="1" x14ac:dyDescent="0.2">
      <c r="A2" s="416" t="s">
        <v>33</v>
      </c>
      <c r="B2" s="417"/>
      <c r="C2" s="330" t="s">
        <v>42</v>
      </c>
      <c r="D2" s="418"/>
      <c r="E2" s="419" t="s">
        <v>43</v>
      </c>
      <c r="F2" s="420"/>
      <c r="G2" s="425" t="s">
        <v>44</v>
      </c>
      <c r="H2" s="401"/>
      <c r="I2" s="489"/>
      <c r="J2" s="490"/>
      <c r="K2" s="11"/>
    </row>
    <row r="3" spans="1:18" s="6" customFormat="1" ht="20.25" customHeight="1" thickBot="1" x14ac:dyDescent="0.25">
      <c r="A3" s="416" t="s">
        <v>21</v>
      </c>
      <c r="B3" s="417"/>
      <c r="C3" s="333" t="s">
        <v>395</v>
      </c>
      <c r="D3" s="430"/>
      <c r="E3" s="421"/>
      <c r="F3" s="422"/>
      <c r="G3" s="426"/>
      <c r="H3" s="427"/>
      <c r="I3" s="489"/>
      <c r="J3" s="490"/>
      <c r="K3" s="11"/>
    </row>
    <row r="4" spans="1:18" s="6" customFormat="1" ht="35.25" customHeight="1" thickBot="1" x14ac:dyDescent="0.25">
      <c r="A4" s="416" t="s">
        <v>45</v>
      </c>
      <c r="B4" s="417"/>
      <c r="C4" s="330" t="s">
        <v>205</v>
      </c>
      <c r="D4" s="418"/>
      <c r="E4" s="423"/>
      <c r="F4" s="424"/>
      <c r="G4" s="400" t="s">
        <v>183</v>
      </c>
      <c r="H4" s="401"/>
      <c r="I4" s="489"/>
      <c r="J4" s="490"/>
      <c r="K4" s="11"/>
    </row>
    <row r="5" spans="1:18" ht="15.75" thickBot="1" x14ac:dyDescent="0.25">
      <c r="A5" s="402" t="s">
        <v>46</v>
      </c>
      <c r="B5" s="403"/>
      <c r="C5" s="404" t="s">
        <v>184</v>
      </c>
      <c r="D5" s="405"/>
      <c r="E5" s="406" t="s">
        <v>47</v>
      </c>
      <c r="F5" s="407"/>
      <c r="G5" s="408">
        <v>1520404239</v>
      </c>
      <c r="H5" s="409"/>
      <c r="I5" s="43" t="s">
        <v>48</v>
      </c>
      <c r="J5" s="44">
        <f>[1]BDI!I24</f>
        <v>0.2881986483454233</v>
      </c>
      <c r="K5" s="13"/>
    </row>
    <row r="6" spans="1:18" ht="15.75" thickBot="1" x14ac:dyDescent="0.25">
      <c r="A6" s="45"/>
      <c r="B6" s="46"/>
      <c r="C6" s="46"/>
      <c r="D6" s="47"/>
      <c r="E6" s="48"/>
      <c r="F6" s="49"/>
      <c r="G6" s="303"/>
      <c r="H6" s="48"/>
      <c r="I6" s="50"/>
      <c r="J6" s="51"/>
      <c r="K6" s="14"/>
      <c r="M6" s="161"/>
    </row>
    <row r="7" spans="1:18" ht="30.75" customHeight="1" thickBot="1" x14ac:dyDescent="0.25">
      <c r="A7" s="162" t="s">
        <v>0</v>
      </c>
      <c r="B7" s="52" t="s">
        <v>49</v>
      </c>
      <c r="C7" s="52" t="s">
        <v>50</v>
      </c>
      <c r="D7" s="52" t="s">
        <v>19</v>
      </c>
      <c r="E7" s="52" t="s">
        <v>51</v>
      </c>
      <c r="F7" s="52" t="s">
        <v>14</v>
      </c>
      <c r="G7" s="163" t="s">
        <v>52</v>
      </c>
      <c r="H7" s="163" t="s">
        <v>53</v>
      </c>
      <c r="I7" s="164" t="s">
        <v>54</v>
      </c>
      <c r="J7" s="53" t="s">
        <v>11</v>
      </c>
      <c r="K7" s="14"/>
      <c r="M7" s="161"/>
    </row>
    <row r="8" spans="1:18" ht="16.5" customHeight="1" x14ac:dyDescent="0.2">
      <c r="A8" s="165">
        <v>1</v>
      </c>
      <c r="B8" s="166"/>
      <c r="C8" s="166"/>
      <c r="D8" s="166" t="s">
        <v>64</v>
      </c>
      <c r="E8" s="166"/>
      <c r="F8" s="166"/>
      <c r="G8" s="167"/>
      <c r="H8" s="167"/>
      <c r="I8" s="167"/>
      <c r="J8" s="168"/>
      <c r="K8" s="15"/>
      <c r="L8" s="9"/>
      <c r="M8" s="12"/>
      <c r="N8" s="10"/>
      <c r="O8" s="2"/>
      <c r="P8" s="4"/>
      <c r="Q8" s="4"/>
      <c r="R8" s="5"/>
    </row>
    <row r="9" spans="1:18" ht="16.5" customHeight="1" x14ac:dyDescent="0.2">
      <c r="A9" s="169" t="s">
        <v>16</v>
      </c>
      <c r="B9" s="488" t="str">
        <f>[3]COMPOSIÇÕES!C11</f>
        <v>COMPOSIÇÃO 1</v>
      </c>
      <c r="C9" s="488"/>
      <c r="D9" s="170" t="str">
        <f>[3]COMPOSIÇÕES!C10</f>
        <v>ADMINISTRAÇÃO LOCAL DE OBRA</v>
      </c>
      <c r="E9" s="193" t="s">
        <v>38</v>
      </c>
      <c r="F9" s="171">
        <f>'[3]ADM. LOC. 0'!C19</f>
        <v>1</v>
      </c>
      <c r="G9" s="172">
        <v>17104.64</v>
      </c>
      <c r="H9" s="172">
        <f>ROUND((G9*(1+$J$5)),2)</f>
        <v>22034.17</v>
      </c>
      <c r="I9" s="173">
        <f>ROUND((F9*H9),2)</f>
        <v>22034.17</v>
      </c>
      <c r="J9" s="174"/>
      <c r="K9" s="15"/>
      <c r="L9" s="9"/>
      <c r="M9" s="12"/>
      <c r="N9" s="10"/>
      <c r="O9" s="2"/>
      <c r="P9" s="4"/>
      <c r="Q9" s="4"/>
      <c r="R9" s="5"/>
    </row>
    <row r="10" spans="1:18" ht="13.5" customHeight="1" x14ac:dyDescent="0.2">
      <c r="A10" s="491" t="s">
        <v>18</v>
      </c>
      <c r="B10" s="492"/>
      <c r="C10" s="492"/>
      <c r="D10" s="492"/>
      <c r="E10" s="492"/>
      <c r="F10" s="492"/>
      <c r="G10" s="492"/>
      <c r="H10" s="175"/>
      <c r="I10" s="208">
        <f>ROUND(SUM(I8:I9),2)</f>
        <v>22034.17</v>
      </c>
      <c r="J10" s="176">
        <f>I10/I130</f>
        <v>0.12957035709018527</v>
      </c>
      <c r="K10" s="15"/>
      <c r="L10" s="9"/>
      <c r="M10" s="12"/>
      <c r="N10" s="10"/>
      <c r="O10" s="2"/>
      <c r="P10" s="4"/>
      <c r="Q10" s="4"/>
      <c r="R10" s="5"/>
    </row>
    <row r="11" spans="1:18" ht="13.5" customHeight="1" x14ac:dyDescent="0.2">
      <c r="A11" s="177"/>
      <c r="B11" s="178"/>
      <c r="C11" s="178"/>
      <c r="D11" s="178"/>
      <c r="E11" s="178"/>
      <c r="F11" s="178"/>
      <c r="G11" s="178"/>
      <c r="H11" s="178"/>
      <c r="I11" s="179"/>
      <c r="J11" s="180"/>
      <c r="K11" s="15"/>
      <c r="L11" s="9"/>
      <c r="M11" s="12"/>
      <c r="N11" s="10"/>
      <c r="O11" s="2"/>
      <c r="P11" s="4"/>
      <c r="Q11" s="4"/>
      <c r="R11" s="5"/>
    </row>
    <row r="12" spans="1:18" ht="15.75" customHeight="1" x14ac:dyDescent="0.2">
      <c r="A12" s="181">
        <v>2</v>
      </c>
      <c r="B12" s="182"/>
      <c r="C12" s="182"/>
      <c r="D12" s="182" t="s">
        <v>15</v>
      </c>
      <c r="E12" s="182"/>
      <c r="F12" s="182"/>
      <c r="G12" s="182"/>
      <c r="H12" s="182"/>
      <c r="I12" s="182"/>
      <c r="J12" s="183"/>
      <c r="K12" s="15"/>
      <c r="L12" s="9"/>
      <c r="M12" s="12"/>
      <c r="N12" s="10"/>
      <c r="O12" s="2"/>
      <c r="P12" s="4"/>
      <c r="Q12" s="4"/>
      <c r="R12" s="5"/>
    </row>
    <row r="13" spans="1:18" ht="31.5" x14ac:dyDescent="0.2">
      <c r="A13" s="184" t="s">
        <v>185</v>
      </c>
      <c r="B13" s="185" t="s">
        <v>55</v>
      </c>
      <c r="C13" s="186" t="s">
        <v>56</v>
      </c>
      <c r="D13" s="187" t="s">
        <v>26</v>
      </c>
      <c r="E13" s="188" t="s">
        <v>24</v>
      </c>
      <c r="F13" s="189">
        <f>'[5]SER.PRE. 1'!C15</f>
        <v>3</v>
      </c>
      <c r="G13" s="190">
        <v>176.27</v>
      </c>
      <c r="H13" s="190">
        <f>ROUND((G13*(1+$J$5)),2)</f>
        <v>227.07</v>
      </c>
      <c r="I13" s="173">
        <f>ROUND((F13*H13),2)</f>
        <v>681.21</v>
      </c>
      <c r="J13" s="191"/>
      <c r="K13" s="15"/>
      <c r="L13" s="9"/>
      <c r="M13" s="12"/>
      <c r="N13" s="10"/>
      <c r="O13" s="2"/>
      <c r="P13" s="4"/>
      <c r="Q13" s="4"/>
      <c r="R13" s="5"/>
    </row>
    <row r="14" spans="1:18" ht="15.75" x14ac:dyDescent="0.2">
      <c r="A14" s="184" t="s">
        <v>186</v>
      </c>
      <c r="B14" s="185" t="s">
        <v>55</v>
      </c>
      <c r="C14" s="186" t="s">
        <v>182</v>
      </c>
      <c r="D14" s="187" t="s">
        <v>206</v>
      </c>
      <c r="E14" s="188" t="s">
        <v>24</v>
      </c>
      <c r="F14" s="189">
        <v>1</v>
      </c>
      <c r="G14" s="190">
        <v>2866.38</v>
      </c>
      <c r="H14" s="190">
        <f>ROUND((G14*(1+$J$5)),2)</f>
        <v>3692.47</v>
      </c>
      <c r="I14" s="173">
        <f>ROUND((F14*H14),2)</f>
        <v>3692.47</v>
      </c>
      <c r="J14" s="191"/>
      <c r="K14" s="15"/>
      <c r="L14" s="9"/>
      <c r="M14" s="12"/>
      <c r="N14" s="10"/>
      <c r="O14" s="2"/>
      <c r="P14" s="4"/>
      <c r="Q14" s="4"/>
      <c r="R14" s="5"/>
    </row>
    <row r="15" spans="1:18" ht="31.5" x14ac:dyDescent="0.2">
      <c r="A15" s="184" t="s">
        <v>35</v>
      </c>
      <c r="B15" s="493" t="s">
        <v>188</v>
      </c>
      <c r="C15" s="493"/>
      <c r="D15" s="187" t="s">
        <v>189</v>
      </c>
      <c r="E15" s="193" t="s">
        <v>38</v>
      </c>
      <c r="F15" s="189">
        <v>1</v>
      </c>
      <c r="G15" s="190">
        <v>1748.4</v>
      </c>
      <c r="H15" s="190">
        <f t="shared" ref="H15" si="0">ROUND((G15*(1+$J$5)),2)</f>
        <v>2252.29</v>
      </c>
      <c r="I15" s="173">
        <f t="shared" ref="I15" si="1">ROUND((F15*H15),2)</f>
        <v>2252.29</v>
      </c>
      <c r="J15" s="191"/>
      <c r="K15" s="15"/>
      <c r="L15" s="9"/>
      <c r="M15" s="12"/>
      <c r="N15" s="10"/>
      <c r="O15" s="2"/>
      <c r="P15" s="4"/>
      <c r="Q15" s="4"/>
      <c r="R15" s="5"/>
    </row>
    <row r="16" spans="1:18" ht="13.5" customHeight="1" x14ac:dyDescent="0.2">
      <c r="A16" s="494" t="s">
        <v>190</v>
      </c>
      <c r="B16" s="495"/>
      <c r="C16" s="495"/>
      <c r="D16" s="495"/>
      <c r="E16" s="495"/>
      <c r="F16" s="495"/>
      <c r="G16" s="495"/>
      <c r="H16" s="194"/>
      <c r="I16" s="208">
        <f>ROUND(SUM(I13:I15),2)</f>
        <v>6625.97</v>
      </c>
      <c r="J16" s="195">
        <f>I16/I130</f>
        <v>3.8963541579685332E-2</v>
      </c>
      <c r="K16" s="15"/>
      <c r="L16" s="9"/>
      <c r="M16" s="12"/>
      <c r="N16" s="10"/>
      <c r="O16" s="2"/>
      <c r="P16" s="4"/>
      <c r="Q16" s="4"/>
      <c r="R16" s="5"/>
    </row>
    <row r="17" spans="1:18" ht="13.5" customHeight="1" x14ac:dyDescent="0.2">
      <c r="A17" s="196"/>
      <c r="B17" s="197"/>
      <c r="C17" s="197"/>
      <c r="D17" s="197"/>
      <c r="E17" s="197"/>
      <c r="F17" s="197"/>
      <c r="G17" s="197"/>
      <c r="H17" s="197"/>
      <c r="I17" s="198"/>
      <c r="J17" s="199"/>
      <c r="K17" s="15"/>
      <c r="L17" s="9"/>
      <c r="M17" s="12"/>
      <c r="N17" s="10"/>
      <c r="O17" s="2"/>
      <c r="P17" s="4"/>
      <c r="Q17" s="4"/>
      <c r="R17" s="5"/>
    </row>
    <row r="18" spans="1:18" ht="15" x14ac:dyDescent="0.2">
      <c r="A18" s="200">
        <v>3</v>
      </c>
      <c r="B18" s="201"/>
      <c r="C18" s="201"/>
      <c r="D18" s="182" t="s">
        <v>192</v>
      </c>
      <c r="E18" s="201"/>
      <c r="F18" s="201"/>
      <c r="G18" s="201"/>
      <c r="H18" s="201"/>
      <c r="I18" s="201"/>
      <c r="J18" s="202"/>
      <c r="K18" s="203"/>
    </row>
    <row r="19" spans="1:18" ht="31.5" x14ac:dyDescent="0.2">
      <c r="A19" s="204" t="s">
        <v>191</v>
      </c>
      <c r="B19" s="185" t="s">
        <v>55</v>
      </c>
      <c r="C19" s="186" t="s">
        <v>194</v>
      </c>
      <c r="D19" s="187" t="s">
        <v>195</v>
      </c>
      <c r="E19" s="188" t="s">
        <v>196</v>
      </c>
      <c r="F19" s="189">
        <v>0.5</v>
      </c>
      <c r="G19" s="190">
        <v>51.21</v>
      </c>
      <c r="H19" s="190">
        <f>ROUND((G19*(1+$J$5)),2)</f>
        <v>65.97</v>
      </c>
      <c r="I19" s="205">
        <f t="shared" ref="I19" si="2">ROUND((F19*H19),2)</f>
        <v>32.99</v>
      </c>
      <c r="J19" s="206"/>
      <c r="K19" s="203"/>
    </row>
    <row r="20" spans="1:18" s="210" customFormat="1" ht="15" x14ac:dyDescent="0.2">
      <c r="A20" s="496" t="s">
        <v>31</v>
      </c>
      <c r="B20" s="497"/>
      <c r="C20" s="497"/>
      <c r="D20" s="497"/>
      <c r="E20" s="497"/>
      <c r="F20" s="497"/>
      <c r="G20" s="497"/>
      <c r="H20" s="207"/>
      <c r="I20" s="208">
        <f>ROUND(SUM(I19:I19),2)</f>
        <v>32.99</v>
      </c>
      <c r="J20" s="195">
        <f>I20/I130</f>
        <v>1.9399532999905207E-4</v>
      </c>
      <c r="K20" s="209"/>
    </row>
    <row r="21" spans="1:18" s="210" customFormat="1" ht="15.75" thickBot="1" x14ac:dyDescent="0.25">
      <c r="A21" s="211"/>
      <c r="B21" s="212"/>
      <c r="C21" s="212"/>
      <c r="D21" s="212"/>
      <c r="E21" s="212"/>
      <c r="F21" s="212"/>
      <c r="G21" s="212"/>
      <c r="H21" s="212"/>
      <c r="I21" s="213"/>
      <c r="J21" s="199"/>
      <c r="K21" s="209"/>
    </row>
    <row r="22" spans="1:18" ht="15.75" customHeight="1" x14ac:dyDescent="0.2">
      <c r="A22" s="181">
        <v>4</v>
      </c>
      <c r="B22" s="182"/>
      <c r="C22" s="182"/>
      <c r="D22" s="182" t="s">
        <v>225</v>
      </c>
      <c r="E22" s="182"/>
      <c r="F22" s="182"/>
      <c r="G22" s="182"/>
      <c r="H22" s="182"/>
      <c r="I22" s="182"/>
      <c r="J22" s="183"/>
      <c r="K22" s="15"/>
      <c r="L22" s="9"/>
      <c r="M22" s="12"/>
      <c r="N22" s="10"/>
      <c r="O22" s="2"/>
      <c r="P22" s="4"/>
      <c r="Q22" s="4"/>
      <c r="R22" s="5"/>
    </row>
    <row r="23" spans="1:18" ht="31.5" x14ac:dyDescent="0.2">
      <c r="A23" s="184" t="s">
        <v>193</v>
      </c>
      <c r="B23" s="185" t="s">
        <v>55</v>
      </c>
      <c r="C23" s="186" t="s">
        <v>227</v>
      </c>
      <c r="D23" s="187" t="s">
        <v>226</v>
      </c>
      <c r="E23" s="188" t="s">
        <v>196</v>
      </c>
      <c r="F23" s="189">
        <v>0.25</v>
      </c>
      <c r="G23" s="190">
        <v>2976.66</v>
      </c>
      <c r="H23" s="190">
        <f>ROUND((G23*(1+$J$5)),2)</f>
        <v>3834.53</v>
      </c>
      <c r="I23" s="173">
        <f>ROUND((F23*H23),2)</f>
        <v>958.63</v>
      </c>
      <c r="J23" s="191"/>
      <c r="K23" s="15"/>
      <c r="L23" s="9"/>
      <c r="M23" s="12"/>
      <c r="N23" s="10"/>
      <c r="O23" s="2"/>
      <c r="P23" s="4"/>
      <c r="Q23" s="4"/>
      <c r="R23" s="5"/>
    </row>
    <row r="24" spans="1:18" ht="31.5" x14ac:dyDescent="0.2">
      <c r="A24" s="184" t="s">
        <v>197</v>
      </c>
      <c r="B24" s="185" t="s">
        <v>55</v>
      </c>
      <c r="C24" s="186" t="s">
        <v>229</v>
      </c>
      <c r="D24" s="187" t="s">
        <v>228</v>
      </c>
      <c r="E24" s="188" t="s">
        <v>196</v>
      </c>
      <c r="F24" s="189">
        <v>0.24</v>
      </c>
      <c r="G24" s="190">
        <v>1454.58</v>
      </c>
      <c r="H24" s="190">
        <f>ROUND((G24*(1+$J$5)),2)</f>
        <v>1873.79</v>
      </c>
      <c r="I24" s="173">
        <f>ROUND((F24*H24),2)</f>
        <v>449.71</v>
      </c>
      <c r="J24" s="191"/>
      <c r="K24" s="15"/>
      <c r="L24" s="9"/>
      <c r="M24" s="12"/>
      <c r="N24" s="10"/>
      <c r="O24" s="2"/>
      <c r="P24" s="4"/>
      <c r="Q24" s="4"/>
      <c r="R24" s="5"/>
    </row>
    <row r="25" spans="1:18" ht="13.5" customHeight="1" x14ac:dyDescent="0.2">
      <c r="A25" s="494" t="s">
        <v>198</v>
      </c>
      <c r="B25" s="495"/>
      <c r="C25" s="495"/>
      <c r="D25" s="495"/>
      <c r="E25" s="495"/>
      <c r="F25" s="495"/>
      <c r="G25" s="495"/>
      <c r="H25" s="194"/>
      <c r="I25" s="208">
        <f>ROUND(SUM(I23:I24),2)</f>
        <v>1408.34</v>
      </c>
      <c r="J25" s="195">
        <f>I25/I130</f>
        <v>8.2816424083317665E-3</v>
      </c>
      <c r="K25" s="15"/>
      <c r="L25" s="9"/>
      <c r="M25" s="12"/>
      <c r="N25" s="10"/>
      <c r="O25" s="2"/>
      <c r="P25" s="4"/>
      <c r="Q25" s="4"/>
      <c r="R25" s="5"/>
    </row>
    <row r="26" spans="1:18" s="210" customFormat="1" ht="15" x14ac:dyDescent="0.2">
      <c r="A26" s="214"/>
      <c r="B26" s="212"/>
      <c r="C26" s="212"/>
      <c r="D26" s="212"/>
      <c r="E26" s="212"/>
      <c r="F26" s="212"/>
      <c r="G26" s="212"/>
      <c r="H26" s="212"/>
      <c r="I26" s="213"/>
      <c r="J26" s="199"/>
      <c r="K26" s="209"/>
    </row>
    <row r="27" spans="1:18" x14ac:dyDescent="0.2">
      <c r="A27" s="200">
        <v>5</v>
      </c>
      <c r="B27" s="201"/>
      <c r="C27" s="201"/>
      <c r="D27" s="201" t="s">
        <v>230</v>
      </c>
      <c r="E27" s="201"/>
      <c r="F27" s="201"/>
      <c r="G27" s="201"/>
      <c r="H27" s="201"/>
      <c r="I27" s="201"/>
      <c r="J27" s="215"/>
      <c r="K27" s="203"/>
    </row>
    <row r="28" spans="1:18" ht="41.25" customHeight="1" x14ac:dyDescent="0.2">
      <c r="A28" s="216" t="s">
        <v>199</v>
      </c>
      <c r="B28" s="192" t="s">
        <v>55</v>
      </c>
      <c r="C28" s="227" t="s">
        <v>232</v>
      </c>
      <c r="D28" s="170" t="s">
        <v>231</v>
      </c>
      <c r="E28" s="188" t="s">
        <v>196</v>
      </c>
      <c r="F28" s="217">
        <v>0.28999999999999998</v>
      </c>
      <c r="G28" s="57">
        <v>3298.29</v>
      </c>
      <c r="H28" s="172">
        <f t="shared" ref="H28" si="3">ROUND((G28*(1+$J$5)),2)</f>
        <v>4248.8500000000004</v>
      </c>
      <c r="I28" s="218">
        <f>ROUND((F28*H28),2)</f>
        <v>1232.17</v>
      </c>
      <c r="J28" s="219"/>
      <c r="K28" s="203"/>
    </row>
    <row r="29" spans="1:18" ht="13.5" customHeight="1" x14ac:dyDescent="0.2">
      <c r="A29" s="491" t="s">
        <v>371</v>
      </c>
      <c r="B29" s="492"/>
      <c r="C29" s="492"/>
      <c r="D29" s="492"/>
      <c r="E29" s="492"/>
      <c r="F29" s="492"/>
      <c r="G29" s="492"/>
      <c r="H29" s="175"/>
      <c r="I29" s="220">
        <f>ROUND(SUM(I28:I28),2)</f>
        <v>1232.17</v>
      </c>
      <c r="J29" s="195">
        <f>I29/I130</f>
        <v>7.2456873526805694E-3</v>
      </c>
      <c r="K29" s="15"/>
      <c r="L29" s="9"/>
      <c r="M29" s="12"/>
      <c r="N29" s="10"/>
      <c r="O29" s="2"/>
      <c r="P29" s="4"/>
      <c r="Q29" s="4"/>
      <c r="R29" s="5"/>
    </row>
    <row r="30" spans="1:18" x14ac:dyDescent="0.2">
      <c r="A30" s="200">
        <v>6</v>
      </c>
      <c r="B30" s="201"/>
      <c r="C30" s="201"/>
      <c r="D30" s="201" t="s">
        <v>233</v>
      </c>
      <c r="E30" s="201"/>
      <c r="F30" s="201"/>
      <c r="G30" s="201"/>
      <c r="H30" s="201"/>
      <c r="I30" s="201"/>
      <c r="J30" s="215"/>
      <c r="K30" s="203"/>
    </row>
    <row r="31" spans="1:18" ht="18.75" customHeight="1" x14ac:dyDescent="0.2">
      <c r="A31" s="221" t="s">
        <v>161</v>
      </c>
      <c r="B31" s="56" t="s">
        <v>55</v>
      </c>
      <c r="C31" s="222" t="s">
        <v>235</v>
      </c>
      <c r="D31" s="34" t="s">
        <v>234</v>
      </c>
      <c r="E31" s="158" t="s">
        <v>200</v>
      </c>
      <c r="F31" s="223">
        <v>41.33</v>
      </c>
      <c r="G31" s="224">
        <v>68.23</v>
      </c>
      <c r="H31" s="225">
        <f t="shared" ref="H31" si="4">ROUND((G31*(1+$J$5)),2)</f>
        <v>87.89</v>
      </c>
      <c r="I31" s="226">
        <f>ROUND((F31*H31),2)</f>
        <v>3632.49</v>
      </c>
      <c r="J31" s="219"/>
      <c r="K31" s="203"/>
    </row>
    <row r="32" spans="1:18" ht="13.5" customHeight="1" x14ac:dyDescent="0.2">
      <c r="A32" s="491" t="s">
        <v>201</v>
      </c>
      <c r="B32" s="492"/>
      <c r="C32" s="492"/>
      <c r="D32" s="492"/>
      <c r="E32" s="492"/>
      <c r="F32" s="492"/>
      <c r="G32" s="492"/>
      <c r="H32" s="175"/>
      <c r="I32" s="220">
        <f>ROUND(SUM(I31:I31),2)</f>
        <v>3632.49</v>
      </c>
      <c r="J32" s="195">
        <f>I32/I130</f>
        <v>2.1360597037534301E-2</v>
      </c>
      <c r="K32" s="15"/>
      <c r="L32" s="9"/>
      <c r="M32" s="12"/>
      <c r="N32" s="10"/>
      <c r="O32" s="2"/>
      <c r="P32" s="4"/>
      <c r="Q32" s="4"/>
      <c r="R32" s="5"/>
    </row>
    <row r="33" spans="1:18" x14ac:dyDescent="0.2">
      <c r="A33" s="200">
        <v>7</v>
      </c>
      <c r="B33" s="201"/>
      <c r="C33" s="201"/>
      <c r="D33" s="201" t="s">
        <v>236</v>
      </c>
      <c r="E33" s="201"/>
      <c r="F33" s="201"/>
      <c r="G33" s="201"/>
      <c r="H33" s="201"/>
      <c r="I33" s="201"/>
      <c r="J33" s="215"/>
      <c r="K33" s="203"/>
    </row>
    <row r="34" spans="1:18" ht="51" customHeight="1" x14ac:dyDescent="0.2">
      <c r="A34" s="221" t="s">
        <v>216</v>
      </c>
      <c r="B34" s="41" t="s">
        <v>40</v>
      </c>
      <c r="C34" s="54" t="s">
        <v>180</v>
      </c>
      <c r="D34" s="35" t="s">
        <v>181</v>
      </c>
      <c r="E34" s="188" t="s">
        <v>12</v>
      </c>
      <c r="F34" s="217">
        <v>12.15</v>
      </c>
      <c r="G34" s="172">
        <v>118.58</v>
      </c>
      <c r="H34" s="172">
        <f t="shared" ref="H34:H35" si="5">ROUND((G34*(1+$J$5)),2)</f>
        <v>152.75</v>
      </c>
      <c r="I34" s="218">
        <f>ROUND((F34*H34),2)</f>
        <v>1855.91</v>
      </c>
      <c r="J34" s="219"/>
      <c r="K34" s="203"/>
    </row>
    <row r="35" spans="1:18" ht="45.75" customHeight="1" x14ac:dyDescent="0.2">
      <c r="A35" s="221" t="s">
        <v>237</v>
      </c>
      <c r="B35" s="41" t="s">
        <v>40</v>
      </c>
      <c r="C35" s="228">
        <v>94231</v>
      </c>
      <c r="D35" s="229" t="s">
        <v>238</v>
      </c>
      <c r="E35" s="188" t="s">
        <v>12</v>
      </c>
      <c r="F35" s="231">
        <v>9.8000000000000007</v>
      </c>
      <c r="G35" s="58">
        <v>54.28</v>
      </c>
      <c r="H35" s="172">
        <f t="shared" si="5"/>
        <v>69.92</v>
      </c>
      <c r="I35" s="218">
        <f>ROUND((F35*H35),2)</f>
        <v>685.22</v>
      </c>
      <c r="J35" s="219"/>
      <c r="K35" s="203"/>
    </row>
    <row r="36" spans="1:18" ht="13.5" customHeight="1" x14ac:dyDescent="0.2">
      <c r="A36" s="491" t="s">
        <v>372</v>
      </c>
      <c r="B36" s="492"/>
      <c r="C36" s="492"/>
      <c r="D36" s="492"/>
      <c r="E36" s="492"/>
      <c r="F36" s="492"/>
      <c r="G36" s="492"/>
      <c r="H36" s="175"/>
      <c r="I36" s="220">
        <f>ROUND(SUM(I34:I35),2)</f>
        <v>2541.13</v>
      </c>
      <c r="J36" s="195">
        <f>I36/I130</f>
        <v>1.4942932795407432E-2</v>
      </c>
      <c r="K36" s="15"/>
      <c r="L36" s="9"/>
      <c r="M36" s="12"/>
      <c r="N36" s="10"/>
      <c r="O36" s="2"/>
      <c r="P36" s="4"/>
      <c r="Q36" s="4"/>
      <c r="R36" s="5"/>
    </row>
    <row r="37" spans="1:18" x14ac:dyDescent="0.2">
      <c r="A37" s="200">
        <v>8</v>
      </c>
      <c r="B37" s="201"/>
      <c r="C37" s="201"/>
      <c r="D37" s="201" t="s">
        <v>239</v>
      </c>
      <c r="E37" s="201"/>
      <c r="F37" s="201"/>
      <c r="G37" s="201"/>
      <c r="H37" s="201"/>
      <c r="I37" s="201"/>
      <c r="J37" s="215"/>
      <c r="K37" s="203"/>
    </row>
    <row r="38" spans="1:18" ht="45.75" customHeight="1" x14ac:dyDescent="0.2">
      <c r="A38" s="221" t="s">
        <v>218</v>
      </c>
      <c r="B38" s="41" t="s">
        <v>40</v>
      </c>
      <c r="C38" s="222">
        <v>90823</v>
      </c>
      <c r="D38" s="34" t="s">
        <v>240</v>
      </c>
      <c r="E38" s="193" t="s">
        <v>38</v>
      </c>
      <c r="F38" s="223">
        <v>4</v>
      </c>
      <c r="G38" s="224">
        <v>377.78</v>
      </c>
      <c r="H38" s="225">
        <f t="shared" ref="H38:H40" si="6">ROUND((G38*(1+$J$5)),2)</f>
        <v>486.66</v>
      </c>
      <c r="I38" s="226">
        <f t="shared" ref="I38:I44" si="7">ROUND((F38*H38),2)</f>
        <v>1946.64</v>
      </c>
      <c r="J38" s="219"/>
      <c r="K38" s="203"/>
    </row>
    <row r="39" spans="1:18" ht="47.25" customHeight="1" x14ac:dyDescent="0.2">
      <c r="A39" s="221" t="s">
        <v>219</v>
      </c>
      <c r="B39" s="41" t="s">
        <v>40</v>
      </c>
      <c r="C39" s="227">
        <v>90821</v>
      </c>
      <c r="D39" s="170" t="s">
        <v>241</v>
      </c>
      <c r="E39" s="193" t="s">
        <v>38</v>
      </c>
      <c r="F39" s="217">
        <v>2</v>
      </c>
      <c r="G39" s="172">
        <v>293.51</v>
      </c>
      <c r="H39" s="225">
        <f t="shared" si="6"/>
        <v>378.1</v>
      </c>
      <c r="I39" s="226">
        <f t="shared" si="7"/>
        <v>756.2</v>
      </c>
      <c r="J39" s="219"/>
      <c r="K39" s="203"/>
    </row>
    <row r="40" spans="1:18" ht="51" customHeight="1" x14ac:dyDescent="0.2">
      <c r="A40" s="221" t="s">
        <v>250</v>
      </c>
      <c r="B40" s="185" t="s">
        <v>40</v>
      </c>
      <c r="C40" s="160">
        <v>90820</v>
      </c>
      <c r="D40" s="170" t="s">
        <v>242</v>
      </c>
      <c r="E40" s="193" t="s">
        <v>38</v>
      </c>
      <c r="F40" s="217">
        <v>1</v>
      </c>
      <c r="G40" s="172">
        <v>288.20999999999998</v>
      </c>
      <c r="H40" s="172">
        <f t="shared" si="6"/>
        <v>371.27</v>
      </c>
      <c r="I40" s="218">
        <f t="shared" si="7"/>
        <v>371.27</v>
      </c>
      <c r="J40" s="219"/>
      <c r="K40" s="203"/>
    </row>
    <row r="41" spans="1:18" ht="20.25" customHeight="1" x14ac:dyDescent="0.2">
      <c r="A41" s="221" t="s">
        <v>220</v>
      </c>
      <c r="B41" s="56" t="s">
        <v>55</v>
      </c>
      <c r="C41" s="228" t="s">
        <v>244</v>
      </c>
      <c r="D41" s="229" t="s">
        <v>246</v>
      </c>
      <c r="E41" s="158" t="s">
        <v>200</v>
      </c>
      <c r="F41" s="231">
        <v>4.8</v>
      </c>
      <c r="G41" s="172">
        <v>564.47</v>
      </c>
      <c r="H41" s="172">
        <f t="shared" ref="H41:H44" si="8">ROUND((G41*(1+$J$5)),2)</f>
        <v>727.15</v>
      </c>
      <c r="I41" s="218">
        <f t="shared" si="7"/>
        <v>3490.32</v>
      </c>
      <c r="J41" s="219"/>
      <c r="K41" s="203"/>
    </row>
    <row r="42" spans="1:18" ht="21" customHeight="1" x14ac:dyDescent="0.2">
      <c r="A42" s="221" t="s">
        <v>221</v>
      </c>
      <c r="B42" s="56" t="s">
        <v>55</v>
      </c>
      <c r="C42" s="54" t="s">
        <v>245</v>
      </c>
      <c r="D42" s="256" t="s">
        <v>247</v>
      </c>
      <c r="E42" s="193" t="s">
        <v>200</v>
      </c>
      <c r="F42" s="231">
        <v>4.2</v>
      </c>
      <c r="G42" s="172">
        <v>674.28</v>
      </c>
      <c r="H42" s="172">
        <f t="shared" si="8"/>
        <v>868.61</v>
      </c>
      <c r="I42" s="218">
        <f t="shared" si="7"/>
        <v>3648.16</v>
      </c>
      <c r="J42" s="219"/>
      <c r="K42" s="203"/>
    </row>
    <row r="43" spans="1:18" ht="21.75" customHeight="1" x14ac:dyDescent="0.2">
      <c r="A43" s="221" t="s">
        <v>251</v>
      </c>
      <c r="B43" s="56" t="s">
        <v>55</v>
      </c>
      <c r="C43" s="228" t="s">
        <v>248</v>
      </c>
      <c r="D43" s="256" t="s">
        <v>249</v>
      </c>
      <c r="E43" s="193" t="s">
        <v>200</v>
      </c>
      <c r="F43" s="231">
        <v>0.2</v>
      </c>
      <c r="G43" s="172">
        <v>645.96</v>
      </c>
      <c r="H43" s="172">
        <f t="shared" si="8"/>
        <v>832.12</v>
      </c>
      <c r="I43" s="218">
        <f t="shared" si="7"/>
        <v>166.42</v>
      </c>
      <c r="J43" s="219"/>
      <c r="K43" s="203"/>
    </row>
    <row r="44" spans="1:18" ht="51" customHeight="1" x14ac:dyDescent="0.2">
      <c r="A44" s="221" t="s">
        <v>252</v>
      </c>
      <c r="B44" s="192" t="s">
        <v>40</v>
      </c>
      <c r="C44" s="159">
        <v>91306</v>
      </c>
      <c r="D44" s="229" t="s">
        <v>243</v>
      </c>
      <c r="E44" s="193" t="s">
        <v>38</v>
      </c>
      <c r="F44" s="231">
        <v>7</v>
      </c>
      <c r="G44" s="172">
        <v>136.63999999999999</v>
      </c>
      <c r="H44" s="172">
        <f t="shared" si="8"/>
        <v>176.02</v>
      </c>
      <c r="I44" s="218">
        <f t="shared" si="7"/>
        <v>1232.1400000000001</v>
      </c>
      <c r="J44" s="219"/>
      <c r="K44" s="203"/>
    </row>
    <row r="45" spans="1:18" ht="13.5" customHeight="1" x14ac:dyDescent="0.2">
      <c r="A45" s="491" t="s">
        <v>373</v>
      </c>
      <c r="B45" s="492"/>
      <c r="C45" s="492"/>
      <c r="D45" s="492"/>
      <c r="E45" s="492"/>
      <c r="F45" s="492"/>
      <c r="G45" s="492"/>
      <c r="H45" s="175"/>
      <c r="I45" s="220">
        <f>ROUND(SUM(I38:I44),2)</f>
        <v>11611.15</v>
      </c>
      <c r="J45" s="195">
        <f>I45/I130</f>
        <v>6.8278535190011924E-2</v>
      </c>
      <c r="K45" s="15"/>
      <c r="L45" s="9"/>
      <c r="M45" s="12"/>
      <c r="N45" s="10"/>
      <c r="O45" s="2"/>
      <c r="P45" s="4"/>
      <c r="Q45" s="4"/>
      <c r="R45" s="5"/>
    </row>
    <row r="46" spans="1:18" x14ac:dyDescent="0.2">
      <c r="A46" s="200">
        <v>9</v>
      </c>
      <c r="B46" s="201"/>
      <c r="C46" s="201"/>
      <c r="D46" s="201" t="s">
        <v>254</v>
      </c>
      <c r="E46" s="201"/>
      <c r="F46" s="201"/>
      <c r="G46" s="201"/>
      <c r="H46" s="201"/>
      <c r="I46" s="201"/>
      <c r="J46" s="215"/>
      <c r="K46" s="203"/>
    </row>
    <row r="47" spans="1:18" ht="66" customHeight="1" x14ac:dyDescent="0.2">
      <c r="A47" s="221" t="s">
        <v>259</v>
      </c>
      <c r="B47" s="41" t="s">
        <v>40</v>
      </c>
      <c r="C47" s="54" t="s">
        <v>255</v>
      </c>
      <c r="D47" s="257" t="s">
        <v>256</v>
      </c>
      <c r="E47" s="258" t="s">
        <v>200</v>
      </c>
      <c r="F47" s="223">
        <v>66.89</v>
      </c>
      <c r="G47" s="224">
        <v>7.38</v>
      </c>
      <c r="H47" s="225">
        <f t="shared" ref="H47:H50" si="9">ROUND((G47*(1+$J$5)),2)</f>
        <v>9.51</v>
      </c>
      <c r="I47" s="226">
        <f>ROUND((F47*H47),2)</f>
        <v>636.12</v>
      </c>
      <c r="J47" s="219"/>
      <c r="K47" s="203"/>
    </row>
    <row r="48" spans="1:18" ht="87.75" customHeight="1" x14ac:dyDescent="0.2">
      <c r="A48" s="221" t="s">
        <v>260</v>
      </c>
      <c r="B48" s="41" t="s">
        <v>40</v>
      </c>
      <c r="C48" s="227">
        <v>87527</v>
      </c>
      <c r="D48" s="170" t="s">
        <v>257</v>
      </c>
      <c r="E48" s="230" t="s">
        <v>24</v>
      </c>
      <c r="F48" s="217">
        <v>20.12</v>
      </c>
      <c r="G48" s="172">
        <v>43.17</v>
      </c>
      <c r="H48" s="225">
        <f t="shared" si="9"/>
        <v>55.61</v>
      </c>
      <c r="I48" s="226">
        <f>ROUND((F48*H48),2)</f>
        <v>1118.8699999999999</v>
      </c>
      <c r="J48" s="219"/>
      <c r="K48" s="203"/>
    </row>
    <row r="49" spans="1:18" ht="22.5" customHeight="1" x14ac:dyDescent="0.2">
      <c r="A49" s="221" t="s">
        <v>261</v>
      </c>
      <c r="B49" s="56" t="s">
        <v>55</v>
      </c>
      <c r="C49" s="160">
        <v>110763</v>
      </c>
      <c r="D49" s="170" t="s">
        <v>258</v>
      </c>
      <c r="E49" s="230" t="s">
        <v>24</v>
      </c>
      <c r="F49" s="217">
        <v>47.27</v>
      </c>
      <c r="G49" s="172">
        <v>44.46</v>
      </c>
      <c r="H49" s="172">
        <f t="shared" si="9"/>
        <v>57.27</v>
      </c>
      <c r="I49" s="218">
        <f>ROUND((F49*H49),2)</f>
        <v>2707.15</v>
      </c>
      <c r="J49" s="219"/>
      <c r="K49" s="203"/>
    </row>
    <row r="50" spans="1:18" ht="66" customHeight="1" x14ac:dyDescent="0.2">
      <c r="A50" s="221" t="s">
        <v>262</v>
      </c>
      <c r="B50" s="56" t="s">
        <v>40</v>
      </c>
      <c r="C50" s="304" t="s">
        <v>58</v>
      </c>
      <c r="D50" s="306" t="s">
        <v>36</v>
      </c>
      <c r="E50" s="188" t="s">
        <v>24</v>
      </c>
      <c r="F50" s="238">
        <v>148</v>
      </c>
      <c r="G50" s="58">
        <v>68.81</v>
      </c>
      <c r="H50" s="225">
        <f t="shared" si="9"/>
        <v>88.64</v>
      </c>
      <c r="I50" s="226">
        <f>ROUND((F50*H50),2)</f>
        <v>13118.72</v>
      </c>
      <c r="J50" s="219"/>
      <c r="K50" s="203"/>
    </row>
    <row r="51" spans="1:18" ht="21" customHeight="1" x14ac:dyDescent="0.2">
      <c r="A51" s="221" t="s">
        <v>398</v>
      </c>
      <c r="B51" s="56" t="s">
        <v>55</v>
      </c>
      <c r="C51" s="186" t="s">
        <v>399</v>
      </c>
      <c r="D51" s="305" t="s">
        <v>400</v>
      </c>
      <c r="E51" s="237" t="s">
        <v>24</v>
      </c>
      <c r="F51" s="217">
        <v>17.21</v>
      </c>
      <c r="G51" s="172">
        <v>118.95</v>
      </c>
      <c r="H51" s="225">
        <f t="shared" ref="H51" si="10">ROUND((G51*(1+$J$5)),2)</f>
        <v>153.22999999999999</v>
      </c>
      <c r="I51" s="226">
        <f>ROUND((F51*H51),2)</f>
        <v>2637.09</v>
      </c>
      <c r="J51" s="219"/>
      <c r="K51" s="203"/>
    </row>
    <row r="52" spans="1:18" ht="13.5" customHeight="1" x14ac:dyDescent="0.2">
      <c r="A52" s="491" t="s">
        <v>374</v>
      </c>
      <c r="B52" s="492"/>
      <c r="C52" s="492"/>
      <c r="D52" s="492"/>
      <c r="E52" s="492"/>
      <c r="F52" s="492"/>
      <c r="G52" s="492"/>
      <c r="H52" s="175"/>
      <c r="I52" s="220">
        <f>ROUND(SUM(I47:I51),2)</f>
        <v>20217.95</v>
      </c>
      <c r="J52" s="195">
        <f>I52/I130</f>
        <v>0.11889020558212594</v>
      </c>
      <c r="K52" s="15"/>
      <c r="L52" s="9"/>
      <c r="M52" s="12"/>
      <c r="N52" s="10"/>
      <c r="O52" s="2"/>
      <c r="P52" s="4"/>
      <c r="Q52" s="4"/>
      <c r="R52" s="5"/>
    </row>
    <row r="53" spans="1:18" x14ac:dyDescent="0.2">
      <c r="A53" s="200">
        <v>10</v>
      </c>
      <c r="B53" s="201"/>
      <c r="C53" s="201"/>
      <c r="D53" s="201" t="s">
        <v>263</v>
      </c>
      <c r="E53" s="201"/>
      <c r="F53" s="201"/>
      <c r="G53" s="201"/>
      <c r="H53" s="201"/>
      <c r="I53" s="201"/>
      <c r="J53" s="215"/>
      <c r="K53" s="203"/>
    </row>
    <row r="54" spans="1:18" ht="50.25" customHeight="1" x14ac:dyDescent="0.2">
      <c r="A54" s="221" t="s">
        <v>264</v>
      </c>
      <c r="B54" s="41" t="s">
        <v>40</v>
      </c>
      <c r="C54" s="54" t="s">
        <v>59</v>
      </c>
      <c r="D54" s="35" t="s">
        <v>27</v>
      </c>
      <c r="E54" s="158" t="s">
        <v>39</v>
      </c>
      <c r="F54" s="223">
        <v>46.22</v>
      </c>
      <c r="G54" s="224">
        <v>19.97</v>
      </c>
      <c r="H54" s="225">
        <f t="shared" ref="H54:H56" si="11">ROUND((G54*(1+$J$5)),2)</f>
        <v>25.73</v>
      </c>
      <c r="I54" s="226">
        <f>ROUND((F54*H54),2)</f>
        <v>1189.24</v>
      </c>
      <c r="J54" s="219"/>
      <c r="K54" s="203"/>
    </row>
    <row r="55" spans="1:18" ht="36" customHeight="1" x14ac:dyDescent="0.2">
      <c r="A55" s="221" t="s">
        <v>265</v>
      </c>
      <c r="B55" s="41" t="s">
        <v>40</v>
      </c>
      <c r="C55" s="54" t="s">
        <v>60</v>
      </c>
      <c r="D55" s="35" t="s">
        <v>28</v>
      </c>
      <c r="E55" s="158" t="s">
        <v>39</v>
      </c>
      <c r="F55" s="217">
        <v>7.92</v>
      </c>
      <c r="G55" s="172">
        <v>101.16</v>
      </c>
      <c r="H55" s="225">
        <f t="shared" si="11"/>
        <v>130.31</v>
      </c>
      <c r="I55" s="226">
        <f>ROUND((F55*H55),2)</f>
        <v>1032.06</v>
      </c>
      <c r="J55" s="219"/>
      <c r="K55" s="203"/>
    </row>
    <row r="56" spans="1:18" ht="51" customHeight="1" x14ac:dyDescent="0.2">
      <c r="A56" s="221" t="s">
        <v>266</v>
      </c>
      <c r="B56" s="185" t="s">
        <v>40</v>
      </c>
      <c r="C56" s="252">
        <v>101965</v>
      </c>
      <c r="D56" s="170" t="s">
        <v>267</v>
      </c>
      <c r="E56" s="188" t="s">
        <v>39</v>
      </c>
      <c r="F56" s="217">
        <v>7.72</v>
      </c>
      <c r="G56" s="172">
        <v>125.7</v>
      </c>
      <c r="H56" s="172">
        <f t="shared" si="11"/>
        <v>161.93</v>
      </c>
      <c r="I56" s="218">
        <f>ROUND((F56*H56),2)</f>
        <v>1250.0999999999999</v>
      </c>
      <c r="J56" s="219"/>
      <c r="K56" s="203"/>
    </row>
    <row r="57" spans="1:18" ht="13.5" customHeight="1" x14ac:dyDescent="0.2">
      <c r="A57" s="491" t="s">
        <v>375</v>
      </c>
      <c r="B57" s="492"/>
      <c r="C57" s="492"/>
      <c r="D57" s="492"/>
      <c r="E57" s="492"/>
      <c r="F57" s="492"/>
      <c r="G57" s="492"/>
      <c r="H57" s="175"/>
      <c r="I57" s="220">
        <f>ROUND(SUM(I54:I56),2)</f>
        <v>3471.4</v>
      </c>
      <c r="J57" s="195">
        <f>I57/I130</f>
        <v>2.0413318840821745E-2</v>
      </c>
      <c r="K57" s="15"/>
      <c r="L57" s="9"/>
      <c r="M57" s="12"/>
      <c r="N57" s="10"/>
      <c r="O57" s="2"/>
      <c r="P57" s="4"/>
      <c r="Q57" s="4"/>
      <c r="R57" s="5"/>
    </row>
    <row r="58" spans="1:18" x14ac:dyDescent="0.2">
      <c r="A58" s="200">
        <v>11</v>
      </c>
      <c r="B58" s="201"/>
      <c r="C58" s="201"/>
      <c r="D58" s="201" t="s">
        <v>268</v>
      </c>
      <c r="E58" s="201"/>
      <c r="F58" s="201"/>
      <c r="G58" s="201"/>
      <c r="H58" s="201"/>
      <c r="I58" s="201"/>
      <c r="J58" s="215"/>
      <c r="K58" s="203"/>
    </row>
    <row r="59" spans="1:18" ht="34.5" customHeight="1" x14ac:dyDescent="0.2">
      <c r="A59" s="221" t="s">
        <v>269</v>
      </c>
      <c r="B59" s="56" t="s">
        <v>55</v>
      </c>
      <c r="C59" s="222">
        <v>130492</v>
      </c>
      <c r="D59" s="34" t="s">
        <v>274</v>
      </c>
      <c r="E59" s="158" t="s">
        <v>200</v>
      </c>
      <c r="F59" s="223">
        <v>16.52</v>
      </c>
      <c r="G59" s="224">
        <v>116.65</v>
      </c>
      <c r="H59" s="225">
        <f t="shared" ref="H59" si="12">ROUND((G59*(1+$J$5)),2)</f>
        <v>150.27000000000001</v>
      </c>
      <c r="I59" s="226">
        <f>ROUND((F59*H59),2)</f>
        <v>2482.46</v>
      </c>
      <c r="J59" s="219"/>
      <c r="K59" s="203"/>
    </row>
    <row r="60" spans="1:18" ht="51" customHeight="1" x14ac:dyDescent="0.2">
      <c r="A60" s="221" t="s">
        <v>270</v>
      </c>
      <c r="B60" s="41" t="s">
        <v>40</v>
      </c>
      <c r="C60" s="54" t="s">
        <v>276</v>
      </c>
      <c r="D60" s="42" t="s">
        <v>275</v>
      </c>
      <c r="E60" s="158" t="s">
        <v>200</v>
      </c>
      <c r="F60" s="217">
        <v>98.5</v>
      </c>
      <c r="G60" s="172">
        <v>60.08</v>
      </c>
      <c r="H60" s="172">
        <f t="shared" ref="H60:H61" si="13">ROUND((G60*(1+$J$5)),2)</f>
        <v>77.39</v>
      </c>
      <c r="I60" s="218">
        <f>ROUND((F60*H60),2)</f>
        <v>7622.92</v>
      </c>
      <c r="J60" s="219"/>
      <c r="K60" s="203"/>
    </row>
    <row r="61" spans="1:18" ht="51" customHeight="1" x14ac:dyDescent="0.2">
      <c r="A61" s="221" t="s">
        <v>271</v>
      </c>
      <c r="B61" s="255" t="s">
        <v>40</v>
      </c>
      <c r="C61" s="252">
        <v>94991</v>
      </c>
      <c r="D61" s="170" t="s">
        <v>277</v>
      </c>
      <c r="E61" s="188" t="s">
        <v>196</v>
      </c>
      <c r="F61" s="217">
        <v>1.32</v>
      </c>
      <c r="G61" s="172">
        <v>837.27</v>
      </c>
      <c r="H61" s="172">
        <f t="shared" si="13"/>
        <v>1078.57</v>
      </c>
      <c r="I61" s="218">
        <f>ROUND((F61*H61),2)</f>
        <v>1423.71</v>
      </c>
      <c r="J61" s="219"/>
      <c r="K61" s="203"/>
    </row>
    <row r="62" spans="1:18" ht="13.5" customHeight="1" x14ac:dyDescent="0.2">
      <c r="A62" s="491" t="s">
        <v>376</v>
      </c>
      <c r="B62" s="492"/>
      <c r="C62" s="492"/>
      <c r="D62" s="492"/>
      <c r="E62" s="492"/>
      <c r="F62" s="492"/>
      <c r="G62" s="492"/>
      <c r="H62" s="175"/>
      <c r="I62" s="220">
        <f>ROUND(SUM(I59:I61),2)</f>
        <v>11529.09</v>
      </c>
      <c r="J62" s="195">
        <f>I62/I130</f>
        <v>6.7795987242763603E-2</v>
      </c>
      <c r="K62" s="15"/>
      <c r="L62" s="9"/>
      <c r="M62" s="12"/>
      <c r="N62" s="10"/>
      <c r="O62" s="2"/>
      <c r="P62" s="4"/>
      <c r="Q62" s="4"/>
      <c r="R62" s="5"/>
    </row>
    <row r="63" spans="1:18" x14ac:dyDescent="0.2">
      <c r="A63" s="200">
        <v>12</v>
      </c>
      <c r="B63" s="201"/>
      <c r="C63" s="201"/>
      <c r="D63" s="201" t="s">
        <v>279</v>
      </c>
      <c r="E63" s="201"/>
      <c r="F63" s="201"/>
      <c r="G63" s="201"/>
      <c r="H63" s="201"/>
      <c r="I63" s="201"/>
      <c r="J63" s="215"/>
      <c r="K63" s="203"/>
    </row>
    <row r="64" spans="1:18" ht="48.75" customHeight="1" x14ac:dyDescent="0.2">
      <c r="A64" s="221" t="s">
        <v>280</v>
      </c>
      <c r="B64" s="255" t="s">
        <v>40</v>
      </c>
      <c r="C64" s="222">
        <v>96116</v>
      </c>
      <c r="D64" s="34" t="s">
        <v>281</v>
      </c>
      <c r="E64" s="158" t="s">
        <v>200</v>
      </c>
      <c r="F64" s="223">
        <v>93.81</v>
      </c>
      <c r="G64" s="224">
        <v>74.739999999999995</v>
      </c>
      <c r="H64" s="225">
        <f t="shared" ref="H64" si="14">ROUND((G64*(1+$J$5)),2)</f>
        <v>96.28</v>
      </c>
      <c r="I64" s="226">
        <f>ROUND((F64*H64),2)</f>
        <v>9032.0300000000007</v>
      </c>
      <c r="J64" s="219"/>
      <c r="K64" s="203"/>
    </row>
    <row r="65" spans="1:18" ht="13.5" customHeight="1" x14ac:dyDescent="0.2">
      <c r="A65" s="491" t="s">
        <v>377</v>
      </c>
      <c r="B65" s="492"/>
      <c r="C65" s="492"/>
      <c r="D65" s="492"/>
      <c r="E65" s="492"/>
      <c r="F65" s="492"/>
      <c r="G65" s="492"/>
      <c r="H65" s="175"/>
      <c r="I65" s="220">
        <f>ROUND(SUM(I64:I64),2)</f>
        <v>9032.0300000000007</v>
      </c>
      <c r="J65" s="195">
        <f>I65/I130</f>
        <v>5.3112204923047537E-2</v>
      </c>
      <c r="K65" s="15"/>
      <c r="L65" s="9"/>
      <c r="M65" s="12"/>
      <c r="N65" s="10"/>
      <c r="O65" s="2"/>
      <c r="P65" s="4"/>
      <c r="Q65" s="4"/>
      <c r="R65" s="5"/>
    </row>
    <row r="66" spans="1:18" ht="13.5" customHeight="1" x14ac:dyDescent="0.2">
      <c r="A66" s="177"/>
      <c r="B66" s="178"/>
      <c r="C66" s="178"/>
      <c r="D66" s="178"/>
      <c r="E66" s="178"/>
      <c r="F66" s="178"/>
      <c r="G66" s="178"/>
      <c r="H66" s="178"/>
      <c r="I66" s="232"/>
      <c r="J66" s="199"/>
      <c r="K66" s="15"/>
      <c r="L66" s="9"/>
      <c r="M66" s="12"/>
      <c r="N66" s="10"/>
      <c r="O66" s="2"/>
      <c r="P66" s="4"/>
      <c r="Q66" s="4"/>
      <c r="R66" s="5"/>
    </row>
    <row r="67" spans="1:18" x14ac:dyDescent="0.2">
      <c r="A67" s="200">
        <v>13</v>
      </c>
      <c r="B67" s="201"/>
      <c r="C67" s="201"/>
      <c r="D67" s="201" t="s">
        <v>282</v>
      </c>
      <c r="E67" s="201"/>
      <c r="F67" s="201"/>
      <c r="G67" s="201"/>
      <c r="H67" s="201"/>
      <c r="I67" s="201"/>
      <c r="J67" s="215"/>
      <c r="K67" s="203"/>
    </row>
    <row r="68" spans="1:18" ht="34.5" customHeight="1" x14ac:dyDescent="0.2">
      <c r="A68" s="221" t="s">
        <v>285</v>
      </c>
      <c r="B68" s="56" t="s">
        <v>40</v>
      </c>
      <c r="C68" s="54" t="s">
        <v>61</v>
      </c>
      <c r="D68" s="42" t="s">
        <v>29</v>
      </c>
      <c r="E68" s="158" t="s">
        <v>200</v>
      </c>
      <c r="F68" s="223">
        <v>384.76</v>
      </c>
      <c r="G68" s="224">
        <v>2.59</v>
      </c>
      <c r="H68" s="225">
        <f t="shared" ref="H68:H71" si="15">ROUND((G68*(1+$J$5)),2)</f>
        <v>3.34</v>
      </c>
      <c r="I68" s="226">
        <f>ROUND((F68*H68),2)</f>
        <v>1285.0999999999999</v>
      </c>
      <c r="J68" s="219"/>
      <c r="K68" s="203"/>
    </row>
    <row r="69" spans="1:18" ht="31.5" customHeight="1" x14ac:dyDescent="0.2">
      <c r="A69" s="221" t="s">
        <v>286</v>
      </c>
      <c r="B69" s="41" t="s">
        <v>40</v>
      </c>
      <c r="C69" s="54" t="s">
        <v>57</v>
      </c>
      <c r="D69" s="55" t="s">
        <v>30</v>
      </c>
      <c r="E69" s="158" t="s">
        <v>200</v>
      </c>
      <c r="F69" s="217">
        <v>384.76</v>
      </c>
      <c r="G69" s="172">
        <v>12.73</v>
      </c>
      <c r="H69" s="225">
        <f t="shared" si="15"/>
        <v>16.399999999999999</v>
      </c>
      <c r="I69" s="226">
        <f>ROUND((F69*H69),2)</f>
        <v>6310.06</v>
      </c>
      <c r="J69" s="219"/>
      <c r="K69" s="203"/>
    </row>
    <row r="70" spans="1:18" ht="35.25" customHeight="1" x14ac:dyDescent="0.2">
      <c r="A70" s="221" t="s">
        <v>287</v>
      </c>
      <c r="B70" s="41" t="s">
        <v>40</v>
      </c>
      <c r="C70" s="54" t="s">
        <v>62</v>
      </c>
      <c r="D70" s="42" t="s">
        <v>63</v>
      </c>
      <c r="E70" s="258" t="s">
        <v>200</v>
      </c>
      <c r="F70" s="217">
        <v>384.76</v>
      </c>
      <c r="G70" s="172">
        <v>13.66</v>
      </c>
      <c r="H70" s="172">
        <f t="shared" si="15"/>
        <v>17.600000000000001</v>
      </c>
      <c r="I70" s="218">
        <f>ROUND((F70*H70),2)</f>
        <v>6771.78</v>
      </c>
      <c r="J70" s="219"/>
      <c r="K70" s="203"/>
    </row>
    <row r="71" spans="1:18" ht="33.75" customHeight="1" x14ac:dyDescent="0.2">
      <c r="A71" s="221" t="s">
        <v>288</v>
      </c>
      <c r="B71" s="56" t="s">
        <v>55</v>
      </c>
      <c r="C71" s="54" t="s">
        <v>283</v>
      </c>
      <c r="D71" s="42" t="s">
        <v>284</v>
      </c>
      <c r="E71" s="230" t="s">
        <v>24</v>
      </c>
      <c r="F71" s="231">
        <v>23.52</v>
      </c>
      <c r="G71" s="172">
        <v>24.8</v>
      </c>
      <c r="H71" s="172">
        <f t="shared" si="15"/>
        <v>31.95</v>
      </c>
      <c r="I71" s="218">
        <f>ROUND((F71*H71),2)</f>
        <v>751.46</v>
      </c>
      <c r="J71" s="219"/>
      <c r="K71" s="203"/>
    </row>
    <row r="72" spans="1:18" ht="18.75" customHeight="1" x14ac:dyDescent="0.2">
      <c r="A72" s="221" t="s">
        <v>292</v>
      </c>
      <c r="B72" s="56" t="s">
        <v>55</v>
      </c>
      <c r="C72" s="54" t="s">
        <v>290</v>
      </c>
      <c r="D72" s="256" t="s">
        <v>291</v>
      </c>
      <c r="E72" s="230" t="s">
        <v>24</v>
      </c>
      <c r="F72" s="231">
        <v>62.66</v>
      </c>
      <c r="G72" s="58">
        <v>18.350000000000001</v>
      </c>
      <c r="H72" s="172">
        <f t="shared" ref="H72" si="16">ROUND((G72*(1+$J$5)),2)</f>
        <v>23.64</v>
      </c>
      <c r="I72" s="218">
        <f>ROUND((F72*H72),2)</f>
        <v>1481.28</v>
      </c>
      <c r="J72" s="219"/>
      <c r="K72" s="203"/>
    </row>
    <row r="73" spans="1:18" ht="13.5" customHeight="1" x14ac:dyDescent="0.2">
      <c r="A73" s="491" t="s">
        <v>378</v>
      </c>
      <c r="B73" s="492"/>
      <c r="C73" s="492"/>
      <c r="D73" s="492"/>
      <c r="E73" s="492"/>
      <c r="F73" s="492"/>
      <c r="G73" s="492"/>
      <c r="H73" s="254"/>
      <c r="I73" s="220">
        <f>ROUND(SUM(I68:I72),2)</f>
        <v>16599.68</v>
      </c>
      <c r="J73" s="195">
        <f>I73/I130</f>
        <v>9.7613228235182314E-2</v>
      </c>
      <c r="K73" s="15"/>
      <c r="L73" s="9"/>
      <c r="M73" s="12"/>
      <c r="N73" s="10"/>
      <c r="O73" s="2"/>
      <c r="P73" s="4"/>
      <c r="Q73" s="4"/>
      <c r="R73" s="5"/>
    </row>
    <row r="74" spans="1:18" ht="13.5" customHeight="1" x14ac:dyDescent="0.2">
      <c r="A74" s="177"/>
      <c r="B74" s="178"/>
      <c r="C74" s="178"/>
      <c r="D74" s="178"/>
      <c r="E74" s="178"/>
      <c r="F74" s="178"/>
      <c r="G74" s="178"/>
      <c r="H74" s="178"/>
      <c r="I74" s="232"/>
      <c r="J74" s="199"/>
      <c r="K74" s="15"/>
      <c r="L74" s="9"/>
      <c r="M74" s="12"/>
      <c r="N74" s="10"/>
      <c r="O74" s="2"/>
      <c r="P74" s="4"/>
      <c r="Q74" s="4"/>
      <c r="R74" s="5"/>
    </row>
    <row r="75" spans="1:18" x14ac:dyDescent="0.2">
      <c r="A75" s="200">
        <v>14</v>
      </c>
      <c r="B75" s="201"/>
      <c r="C75" s="201"/>
      <c r="D75" s="201" t="s">
        <v>212</v>
      </c>
      <c r="E75" s="201"/>
      <c r="F75" s="201"/>
      <c r="G75" s="201"/>
      <c r="H75" s="201"/>
      <c r="I75" s="201"/>
      <c r="J75" s="215"/>
      <c r="K75" s="203"/>
    </row>
    <row r="76" spans="1:18" ht="19.5" customHeight="1" x14ac:dyDescent="0.2">
      <c r="A76" s="221" t="s">
        <v>293</v>
      </c>
      <c r="B76" s="56" t="s">
        <v>55</v>
      </c>
      <c r="C76" s="222">
        <v>170882</v>
      </c>
      <c r="D76" s="34" t="s">
        <v>294</v>
      </c>
      <c r="E76" s="193" t="s">
        <v>38</v>
      </c>
      <c r="F76" s="223">
        <v>1</v>
      </c>
      <c r="G76" s="224">
        <v>202.25</v>
      </c>
      <c r="H76" s="225">
        <f t="shared" ref="H76:H93" si="17">ROUND((G76*(1+$J$5)),2)</f>
        <v>260.54000000000002</v>
      </c>
      <c r="I76" s="226">
        <f>ROUND((F76*H76),2)</f>
        <v>260.54000000000002</v>
      </c>
      <c r="J76" s="219"/>
      <c r="K76" s="203"/>
    </row>
    <row r="77" spans="1:18" ht="31.5" customHeight="1" x14ac:dyDescent="0.2">
      <c r="A77" s="221" t="s">
        <v>313</v>
      </c>
      <c r="B77" s="56" t="s">
        <v>55</v>
      </c>
      <c r="C77" s="227">
        <v>170322</v>
      </c>
      <c r="D77" s="170" t="s">
        <v>347</v>
      </c>
      <c r="E77" s="193" t="s">
        <v>38</v>
      </c>
      <c r="F77" s="217">
        <v>1</v>
      </c>
      <c r="G77" s="172">
        <v>769.25</v>
      </c>
      <c r="H77" s="225">
        <f t="shared" si="17"/>
        <v>990.95</v>
      </c>
      <c r="I77" s="226">
        <f>ROUND((F77*H77),2)</f>
        <v>990.95</v>
      </c>
      <c r="J77" s="219"/>
      <c r="K77" s="203"/>
    </row>
    <row r="78" spans="1:18" ht="19.5" customHeight="1" x14ac:dyDescent="0.2">
      <c r="A78" s="221" t="s">
        <v>314</v>
      </c>
      <c r="B78" s="56" t="s">
        <v>55</v>
      </c>
      <c r="C78" s="252">
        <v>170388</v>
      </c>
      <c r="D78" s="170" t="s">
        <v>295</v>
      </c>
      <c r="E78" s="193" t="s">
        <v>38</v>
      </c>
      <c r="F78" s="217">
        <v>1</v>
      </c>
      <c r="G78" s="172">
        <v>341.82</v>
      </c>
      <c r="H78" s="172">
        <f t="shared" si="17"/>
        <v>440.33</v>
      </c>
      <c r="I78" s="218">
        <f>ROUND((F78*H78),2)</f>
        <v>440.33</v>
      </c>
      <c r="J78" s="219"/>
      <c r="K78" s="203"/>
    </row>
    <row r="79" spans="1:18" ht="18.75" customHeight="1" x14ac:dyDescent="0.2">
      <c r="A79" s="221" t="s">
        <v>315</v>
      </c>
      <c r="B79" s="56" t="s">
        <v>55</v>
      </c>
      <c r="C79" s="253">
        <v>170362</v>
      </c>
      <c r="D79" s="170" t="s">
        <v>296</v>
      </c>
      <c r="E79" s="193" t="s">
        <v>38</v>
      </c>
      <c r="F79" s="231">
        <v>4</v>
      </c>
      <c r="G79" s="172">
        <v>64.900000000000006</v>
      </c>
      <c r="H79" s="172">
        <f t="shared" si="17"/>
        <v>83.6</v>
      </c>
      <c r="I79" s="218">
        <f t="shared" ref="I79:I93" si="18">ROUND((F79*H79),2)</f>
        <v>334.4</v>
      </c>
      <c r="J79" s="219"/>
      <c r="K79" s="203"/>
    </row>
    <row r="80" spans="1:18" ht="19.5" customHeight="1" x14ac:dyDescent="0.2">
      <c r="A80" s="221" t="s">
        <v>316</v>
      </c>
      <c r="B80" s="56" t="s">
        <v>55</v>
      </c>
      <c r="C80" s="253">
        <v>170326</v>
      </c>
      <c r="D80" s="170" t="s">
        <v>297</v>
      </c>
      <c r="E80" s="193" t="s">
        <v>38</v>
      </c>
      <c r="F80" s="231">
        <v>6</v>
      </c>
      <c r="G80" s="172">
        <v>22.45</v>
      </c>
      <c r="H80" s="172">
        <f t="shared" si="17"/>
        <v>28.92</v>
      </c>
      <c r="I80" s="218">
        <f t="shared" si="18"/>
        <v>173.52</v>
      </c>
      <c r="J80" s="219"/>
      <c r="K80" s="203"/>
    </row>
    <row r="81" spans="1:18" ht="21" customHeight="1" x14ac:dyDescent="0.2">
      <c r="A81" s="221" t="s">
        <v>317</v>
      </c>
      <c r="B81" s="56" t="s">
        <v>55</v>
      </c>
      <c r="C81" s="253">
        <v>170320</v>
      </c>
      <c r="D81" s="229" t="s">
        <v>298</v>
      </c>
      <c r="E81" s="188" t="s">
        <v>39</v>
      </c>
      <c r="F81" s="231">
        <v>50</v>
      </c>
      <c r="G81" s="172">
        <v>24.29</v>
      </c>
      <c r="H81" s="172">
        <f t="shared" si="17"/>
        <v>31.29</v>
      </c>
      <c r="I81" s="218">
        <f t="shared" si="18"/>
        <v>1564.5</v>
      </c>
      <c r="J81" s="219"/>
      <c r="K81" s="203"/>
    </row>
    <row r="82" spans="1:18" ht="21" customHeight="1" x14ac:dyDescent="0.2">
      <c r="A82" s="221" t="s">
        <v>318</v>
      </c>
      <c r="B82" s="56" t="s">
        <v>55</v>
      </c>
      <c r="C82" s="253">
        <v>170317</v>
      </c>
      <c r="D82" s="229" t="s">
        <v>302</v>
      </c>
      <c r="E82" s="188" t="s">
        <v>39</v>
      </c>
      <c r="F82" s="231">
        <v>200</v>
      </c>
      <c r="G82" s="172">
        <v>9.4</v>
      </c>
      <c r="H82" s="172">
        <f t="shared" si="17"/>
        <v>12.11</v>
      </c>
      <c r="I82" s="218">
        <f t="shared" si="18"/>
        <v>2422</v>
      </c>
      <c r="J82" s="219"/>
      <c r="K82" s="203"/>
    </row>
    <row r="83" spans="1:18" ht="21" customHeight="1" x14ac:dyDescent="0.2">
      <c r="A83" s="221" t="s">
        <v>319</v>
      </c>
      <c r="B83" s="56" t="s">
        <v>55</v>
      </c>
      <c r="C83" s="253">
        <v>170418</v>
      </c>
      <c r="D83" s="229" t="s">
        <v>301</v>
      </c>
      <c r="E83" s="188" t="s">
        <v>39</v>
      </c>
      <c r="F83" s="231">
        <v>200</v>
      </c>
      <c r="G83" s="172">
        <v>7.2</v>
      </c>
      <c r="H83" s="172">
        <f t="shared" si="17"/>
        <v>9.2799999999999994</v>
      </c>
      <c r="I83" s="218">
        <f t="shared" si="18"/>
        <v>1856</v>
      </c>
      <c r="J83" s="219"/>
      <c r="K83" s="203"/>
    </row>
    <row r="84" spans="1:18" ht="22.5" customHeight="1" x14ac:dyDescent="0.2">
      <c r="A84" s="221" t="s">
        <v>320</v>
      </c>
      <c r="B84" s="56" t="s">
        <v>55</v>
      </c>
      <c r="C84" s="253">
        <v>171270</v>
      </c>
      <c r="D84" s="229" t="s">
        <v>299</v>
      </c>
      <c r="E84" s="188" t="s">
        <v>39</v>
      </c>
      <c r="F84" s="231">
        <v>15</v>
      </c>
      <c r="G84" s="172">
        <v>25.14</v>
      </c>
      <c r="H84" s="172">
        <f t="shared" si="17"/>
        <v>32.39</v>
      </c>
      <c r="I84" s="218">
        <f t="shared" si="18"/>
        <v>485.85</v>
      </c>
      <c r="J84" s="219"/>
      <c r="K84" s="203"/>
    </row>
    <row r="85" spans="1:18" ht="32.25" customHeight="1" x14ac:dyDescent="0.2">
      <c r="A85" s="221" t="s">
        <v>321</v>
      </c>
      <c r="B85" s="56" t="s">
        <v>55</v>
      </c>
      <c r="C85" s="253">
        <v>170081</v>
      </c>
      <c r="D85" s="229" t="s">
        <v>300</v>
      </c>
      <c r="E85" s="193" t="s">
        <v>38</v>
      </c>
      <c r="F85" s="231">
        <v>35</v>
      </c>
      <c r="G85" s="172">
        <v>232.25</v>
      </c>
      <c r="H85" s="172">
        <f t="shared" si="17"/>
        <v>299.18</v>
      </c>
      <c r="I85" s="218">
        <f t="shared" si="18"/>
        <v>10471.299999999999</v>
      </c>
      <c r="J85" s="219"/>
      <c r="K85" s="203"/>
    </row>
    <row r="86" spans="1:18" ht="20.25" customHeight="1" x14ac:dyDescent="0.2">
      <c r="A86" s="221" t="s">
        <v>322</v>
      </c>
      <c r="B86" s="56" t="s">
        <v>55</v>
      </c>
      <c r="C86" s="253">
        <v>170332</v>
      </c>
      <c r="D86" s="229" t="s">
        <v>303</v>
      </c>
      <c r="E86" s="193" t="s">
        <v>38</v>
      </c>
      <c r="F86" s="231">
        <v>8</v>
      </c>
      <c r="G86" s="172">
        <v>15.85</v>
      </c>
      <c r="H86" s="172">
        <f t="shared" si="17"/>
        <v>20.420000000000002</v>
      </c>
      <c r="I86" s="218">
        <f t="shared" si="18"/>
        <v>163.36000000000001</v>
      </c>
      <c r="J86" s="219"/>
      <c r="K86" s="203"/>
    </row>
    <row r="87" spans="1:18" ht="20.25" customHeight="1" x14ac:dyDescent="0.2">
      <c r="A87" s="221" t="s">
        <v>323</v>
      </c>
      <c r="B87" s="56" t="s">
        <v>55</v>
      </c>
      <c r="C87" s="253">
        <v>170338</v>
      </c>
      <c r="D87" s="229" t="s">
        <v>304</v>
      </c>
      <c r="E87" s="193" t="s">
        <v>38</v>
      </c>
      <c r="F87" s="231">
        <v>1</v>
      </c>
      <c r="G87" s="172">
        <v>40.44</v>
      </c>
      <c r="H87" s="172">
        <f t="shared" si="17"/>
        <v>52.09</v>
      </c>
      <c r="I87" s="218">
        <f t="shared" si="18"/>
        <v>52.09</v>
      </c>
      <c r="J87" s="219"/>
      <c r="K87" s="203"/>
    </row>
    <row r="88" spans="1:18" ht="21.75" customHeight="1" x14ac:dyDescent="0.2">
      <c r="A88" s="221" t="s">
        <v>324</v>
      </c>
      <c r="B88" s="56" t="s">
        <v>55</v>
      </c>
      <c r="C88" s="253">
        <v>170339</v>
      </c>
      <c r="D88" s="229" t="s">
        <v>305</v>
      </c>
      <c r="E88" s="193" t="s">
        <v>38</v>
      </c>
      <c r="F88" s="231">
        <v>12</v>
      </c>
      <c r="G88" s="172">
        <v>25.17</v>
      </c>
      <c r="H88" s="172">
        <f t="shared" si="17"/>
        <v>32.42</v>
      </c>
      <c r="I88" s="218">
        <f t="shared" si="18"/>
        <v>389.04</v>
      </c>
      <c r="J88" s="219"/>
      <c r="K88" s="203"/>
    </row>
    <row r="89" spans="1:18" ht="19.5" customHeight="1" x14ac:dyDescent="0.2">
      <c r="A89" s="221" t="s">
        <v>325</v>
      </c>
      <c r="B89" s="56" t="s">
        <v>55</v>
      </c>
      <c r="C89" s="253">
        <v>171523</v>
      </c>
      <c r="D89" s="229" t="s">
        <v>306</v>
      </c>
      <c r="E89" s="193" t="s">
        <v>38</v>
      </c>
      <c r="F89" s="231">
        <v>3</v>
      </c>
      <c r="G89" s="172">
        <v>24.78</v>
      </c>
      <c r="H89" s="172">
        <f t="shared" si="17"/>
        <v>31.92</v>
      </c>
      <c r="I89" s="218">
        <f t="shared" si="18"/>
        <v>95.76</v>
      </c>
      <c r="J89" s="219"/>
      <c r="K89" s="203"/>
    </row>
    <row r="90" spans="1:18" ht="21" customHeight="1" x14ac:dyDescent="0.2">
      <c r="A90" s="221" t="s">
        <v>326</v>
      </c>
      <c r="B90" s="56" t="s">
        <v>55</v>
      </c>
      <c r="C90" s="253">
        <v>171522</v>
      </c>
      <c r="D90" s="229" t="s">
        <v>307</v>
      </c>
      <c r="E90" s="193" t="s">
        <v>38</v>
      </c>
      <c r="F90" s="231">
        <v>9</v>
      </c>
      <c r="G90" s="172">
        <v>28.39</v>
      </c>
      <c r="H90" s="172">
        <f t="shared" si="17"/>
        <v>36.57</v>
      </c>
      <c r="I90" s="218">
        <f t="shared" si="18"/>
        <v>329.13</v>
      </c>
      <c r="J90" s="219"/>
      <c r="K90" s="203"/>
    </row>
    <row r="91" spans="1:18" ht="20.25" customHeight="1" x14ac:dyDescent="0.2">
      <c r="A91" s="221" t="s">
        <v>327</v>
      </c>
      <c r="B91" s="56" t="s">
        <v>55</v>
      </c>
      <c r="C91" s="253">
        <v>171164</v>
      </c>
      <c r="D91" s="229" t="s">
        <v>308</v>
      </c>
      <c r="E91" s="193" t="s">
        <v>38</v>
      </c>
      <c r="F91" s="231">
        <v>4</v>
      </c>
      <c r="G91" s="172">
        <v>105</v>
      </c>
      <c r="H91" s="172">
        <f t="shared" si="17"/>
        <v>135.26</v>
      </c>
      <c r="I91" s="218">
        <f t="shared" si="18"/>
        <v>541.04</v>
      </c>
      <c r="J91" s="219"/>
      <c r="K91" s="203"/>
    </row>
    <row r="92" spans="1:18" ht="22.5" customHeight="1" x14ac:dyDescent="0.2">
      <c r="A92" s="221" t="s">
        <v>328</v>
      </c>
      <c r="B92" s="41" t="s">
        <v>55</v>
      </c>
      <c r="C92" s="54" t="s">
        <v>311</v>
      </c>
      <c r="D92" s="42" t="s">
        <v>312</v>
      </c>
      <c r="E92" s="193" t="s">
        <v>38</v>
      </c>
      <c r="F92" s="231">
        <v>6</v>
      </c>
      <c r="G92" s="172">
        <v>139.26</v>
      </c>
      <c r="H92" s="172">
        <f t="shared" si="17"/>
        <v>179.39</v>
      </c>
      <c r="I92" s="218">
        <f t="shared" si="18"/>
        <v>1076.3399999999999</v>
      </c>
      <c r="J92" s="219"/>
      <c r="K92" s="203"/>
    </row>
    <row r="93" spans="1:18" ht="21" customHeight="1" x14ac:dyDescent="0.2">
      <c r="A93" s="221" t="s">
        <v>329</v>
      </c>
      <c r="B93" s="41" t="s">
        <v>55</v>
      </c>
      <c r="C93" s="54" t="s">
        <v>309</v>
      </c>
      <c r="D93" s="42" t="s">
        <v>310</v>
      </c>
      <c r="E93" s="193" t="s">
        <v>38</v>
      </c>
      <c r="F93" s="231">
        <v>9</v>
      </c>
      <c r="G93" s="172">
        <v>157.56</v>
      </c>
      <c r="H93" s="172">
        <f t="shared" si="17"/>
        <v>202.97</v>
      </c>
      <c r="I93" s="218">
        <f t="shared" si="18"/>
        <v>1826.73</v>
      </c>
      <c r="J93" s="219"/>
      <c r="K93" s="203"/>
    </row>
    <row r="94" spans="1:18" ht="13.5" customHeight="1" x14ac:dyDescent="0.2">
      <c r="A94" s="491" t="s">
        <v>379</v>
      </c>
      <c r="B94" s="492"/>
      <c r="C94" s="492"/>
      <c r="D94" s="492"/>
      <c r="E94" s="492"/>
      <c r="F94" s="492"/>
      <c r="G94" s="492"/>
      <c r="H94" s="254"/>
      <c r="I94" s="220">
        <f>ROUND(SUM(I76:I93),2)</f>
        <v>23472.880000000001</v>
      </c>
      <c r="J94" s="195">
        <f>I94/I130</f>
        <v>0.13803058810633978</v>
      </c>
      <c r="K94" s="15"/>
      <c r="L94" s="9"/>
      <c r="M94" s="12"/>
      <c r="N94" s="10"/>
      <c r="O94" s="2"/>
      <c r="P94" s="4"/>
      <c r="Q94" s="4"/>
      <c r="R94" s="5"/>
    </row>
    <row r="95" spans="1:18" ht="13.5" customHeight="1" x14ac:dyDescent="0.2">
      <c r="A95" s="177"/>
      <c r="B95" s="178"/>
      <c r="C95" s="178"/>
      <c r="D95" s="178"/>
      <c r="E95" s="178"/>
      <c r="F95" s="178"/>
      <c r="G95" s="178"/>
      <c r="H95" s="178"/>
      <c r="I95" s="232"/>
      <c r="J95" s="199"/>
      <c r="K95" s="15"/>
      <c r="L95" s="9"/>
      <c r="M95" s="12"/>
      <c r="N95" s="10"/>
      <c r="O95" s="2"/>
      <c r="P95" s="4"/>
      <c r="Q95" s="4"/>
      <c r="R95" s="5"/>
    </row>
    <row r="96" spans="1:18" x14ac:dyDescent="0.2">
      <c r="A96" s="200">
        <v>15</v>
      </c>
      <c r="B96" s="201"/>
      <c r="C96" s="201"/>
      <c r="D96" s="201" t="s">
        <v>330</v>
      </c>
      <c r="E96" s="201"/>
      <c r="F96" s="201"/>
      <c r="G96" s="201"/>
      <c r="H96" s="201"/>
      <c r="I96" s="201"/>
      <c r="J96" s="215"/>
      <c r="K96" s="203"/>
    </row>
    <row r="97" spans="1:18" ht="21.75" customHeight="1" x14ac:dyDescent="0.2">
      <c r="A97" s="221" t="s">
        <v>336</v>
      </c>
      <c r="B97" s="56" t="s">
        <v>55</v>
      </c>
      <c r="C97" s="222">
        <v>170690</v>
      </c>
      <c r="D97" s="34" t="s">
        <v>331</v>
      </c>
      <c r="E97" s="193" t="s">
        <v>38</v>
      </c>
      <c r="F97" s="223">
        <v>4</v>
      </c>
      <c r="G97" s="224">
        <v>515.74</v>
      </c>
      <c r="H97" s="225">
        <f t="shared" ref="H97:H98" si="19">ROUND((G97*(1+$J$5)),2)</f>
        <v>664.38</v>
      </c>
      <c r="I97" s="226">
        <f>ROUND((F97*H97),2)</f>
        <v>2657.52</v>
      </c>
      <c r="J97" s="219"/>
      <c r="K97" s="203"/>
    </row>
    <row r="98" spans="1:18" ht="21.75" customHeight="1" x14ac:dyDescent="0.2">
      <c r="A98" s="221" t="s">
        <v>337</v>
      </c>
      <c r="B98" s="56" t="s">
        <v>55</v>
      </c>
      <c r="C98" s="227">
        <v>171182</v>
      </c>
      <c r="D98" s="170" t="s">
        <v>332</v>
      </c>
      <c r="E98" s="193" t="s">
        <v>38</v>
      </c>
      <c r="F98" s="217">
        <v>4</v>
      </c>
      <c r="G98" s="172">
        <v>50.34</v>
      </c>
      <c r="H98" s="225">
        <f t="shared" si="19"/>
        <v>64.849999999999994</v>
      </c>
      <c r="I98" s="226">
        <f>ROUND((F98*H98),2)</f>
        <v>259.39999999999998</v>
      </c>
      <c r="J98" s="219"/>
      <c r="K98" s="203"/>
    </row>
    <row r="99" spans="1:18" ht="13.5" customHeight="1" x14ac:dyDescent="0.2">
      <c r="A99" s="491" t="s">
        <v>380</v>
      </c>
      <c r="B99" s="492"/>
      <c r="C99" s="492"/>
      <c r="D99" s="492"/>
      <c r="E99" s="492"/>
      <c r="F99" s="492"/>
      <c r="G99" s="492"/>
      <c r="H99" s="254"/>
      <c r="I99" s="220">
        <f>ROUND(SUM(I97:I98),2)</f>
        <v>2916.92</v>
      </c>
      <c r="J99" s="195">
        <f>I99/I130</f>
        <v>1.7152738950616399E-2</v>
      </c>
      <c r="K99" s="15"/>
      <c r="L99" s="9"/>
      <c r="M99" s="12"/>
      <c r="N99" s="10"/>
      <c r="O99" s="2"/>
      <c r="P99" s="4"/>
      <c r="Q99" s="4"/>
      <c r="R99" s="5"/>
    </row>
    <row r="100" spans="1:18" ht="13.5" customHeight="1" x14ac:dyDescent="0.2">
      <c r="A100" s="177"/>
      <c r="B100" s="178"/>
      <c r="C100" s="178"/>
      <c r="D100" s="178"/>
      <c r="E100" s="178"/>
      <c r="F100" s="178"/>
      <c r="G100" s="178"/>
      <c r="H100" s="178"/>
      <c r="I100" s="232"/>
      <c r="J100" s="199"/>
      <c r="K100" s="15"/>
      <c r="L100" s="9"/>
      <c r="M100" s="12"/>
      <c r="N100" s="10"/>
      <c r="O100" s="2"/>
      <c r="P100" s="4"/>
      <c r="Q100" s="4"/>
      <c r="R100" s="5"/>
    </row>
    <row r="101" spans="1:18" x14ac:dyDescent="0.2">
      <c r="A101" s="200">
        <v>16</v>
      </c>
      <c r="B101" s="201"/>
      <c r="C101" s="201"/>
      <c r="D101" s="201" t="s">
        <v>333</v>
      </c>
      <c r="E101" s="201"/>
      <c r="F101" s="201"/>
      <c r="G101" s="201"/>
      <c r="H101" s="201"/>
      <c r="I101" s="201"/>
      <c r="J101" s="215"/>
      <c r="K101" s="203"/>
    </row>
    <row r="102" spans="1:18" ht="34.5" customHeight="1" x14ac:dyDescent="0.2">
      <c r="A102" s="221" t="s">
        <v>338</v>
      </c>
      <c r="B102" s="56" t="s">
        <v>55</v>
      </c>
      <c r="C102" s="222">
        <v>170701</v>
      </c>
      <c r="D102" s="229" t="s">
        <v>334</v>
      </c>
      <c r="E102" s="193" t="s">
        <v>38</v>
      </c>
      <c r="F102" s="223">
        <v>4</v>
      </c>
      <c r="G102" s="224">
        <v>492.31</v>
      </c>
      <c r="H102" s="225">
        <f t="shared" ref="H102:H103" si="20">ROUND((G102*(1+$J$5)),2)</f>
        <v>634.19000000000005</v>
      </c>
      <c r="I102" s="226">
        <f>ROUND((F102*H102),2)</f>
        <v>2536.7600000000002</v>
      </c>
      <c r="J102" s="219"/>
      <c r="K102" s="203"/>
    </row>
    <row r="103" spans="1:18" ht="21.75" customHeight="1" x14ac:dyDescent="0.2">
      <c r="A103" s="221" t="s">
        <v>339</v>
      </c>
      <c r="B103" s="56" t="s">
        <v>55</v>
      </c>
      <c r="C103" s="227">
        <v>231084</v>
      </c>
      <c r="D103" s="170" t="s">
        <v>335</v>
      </c>
      <c r="E103" s="193" t="s">
        <v>38</v>
      </c>
      <c r="F103" s="217">
        <v>4</v>
      </c>
      <c r="G103" s="172">
        <v>198.87</v>
      </c>
      <c r="H103" s="225">
        <f t="shared" si="20"/>
        <v>256.18</v>
      </c>
      <c r="I103" s="226">
        <f>ROUND((F103*H103),2)</f>
        <v>1024.72</v>
      </c>
      <c r="J103" s="219"/>
      <c r="K103" s="203"/>
    </row>
    <row r="104" spans="1:18" ht="13.5" customHeight="1" x14ac:dyDescent="0.2">
      <c r="A104" s="491" t="s">
        <v>381</v>
      </c>
      <c r="B104" s="492"/>
      <c r="C104" s="492"/>
      <c r="D104" s="492"/>
      <c r="E104" s="492"/>
      <c r="F104" s="492"/>
      <c r="G104" s="492"/>
      <c r="H104" s="254"/>
      <c r="I104" s="220">
        <f>ROUND(SUM(I102:I103),2)</f>
        <v>3561.48</v>
      </c>
      <c r="J104" s="195">
        <f>I104/I130</f>
        <v>2.0943027823128946E-2</v>
      </c>
      <c r="K104" s="15"/>
      <c r="L104" s="9"/>
      <c r="M104" s="12"/>
      <c r="N104" s="10"/>
      <c r="O104" s="2"/>
      <c r="P104" s="4"/>
      <c r="Q104" s="4"/>
      <c r="R104" s="5"/>
    </row>
    <row r="105" spans="1:18" ht="13.5" customHeight="1" x14ac:dyDescent="0.2">
      <c r="A105" s="177"/>
      <c r="B105" s="178"/>
      <c r="C105" s="178"/>
      <c r="D105" s="178"/>
      <c r="E105" s="178"/>
      <c r="F105" s="178"/>
      <c r="G105" s="178"/>
      <c r="H105" s="178"/>
      <c r="I105" s="232"/>
      <c r="J105" s="199"/>
      <c r="K105" s="15"/>
      <c r="L105" s="9"/>
      <c r="M105" s="12"/>
      <c r="N105" s="10"/>
      <c r="O105" s="2"/>
      <c r="P105" s="4"/>
      <c r="Q105" s="4"/>
      <c r="R105" s="5"/>
    </row>
    <row r="106" spans="1:18" x14ac:dyDescent="0.2">
      <c r="A106" s="200">
        <v>17</v>
      </c>
      <c r="B106" s="201"/>
      <c r="C106" s="201"/>
      <c r="D106" s="201" t="s">
        <v>214</v>
      </c>
      <c r="E106" s="201"/>
      <c r="F106" s="201"/>
      <c r="G106" s="201"/>
      <c r="H106" s="201"/>
      <c r="I106" s="201"/>
      <c r="J106" s="215"/>
      <c r="K106" s="203"/>
    </row>
    <row r="107" spans="1:18" ht="59.25" customHeight="1" x14ac:dyDescent="0.2">
      <c r="A107" s="221" t="s">
        <v>354</v>
      </c>
      <c r="B107" s="255" t="s">
        <v>40</v>
      </c>
      <c r="C107" s="222">
        <v>98053</v>
      </c>
      <c r="D107" s="34" t="s">
        <v>340</v>
      </c>
      <c r="E107" s="193" t="s">
        <v>38</v>
      </c>
      <c r="F107" s="223">
        <v>1</v>
      </c>
      <c r="G107" s="224">
        <v>2489.9299999999998</v>
      </c>
      <c r="H107" s="225">
        <f t="shared" ref="H107:H118" si="21">ROUND((G107*(1+$J$5)),2)</f>
        <v>3207.52</v>
      </c>
      <c r="I107" s="226">
        <f>ROUND((F107*H107),2)</f>
        <v>3207.52</v>
      </c>
      <c r="J107" s="219"/>
      <c r="K107" s="203"/>
    </row>
    <row r="108" spans="1:18" ht="59.25" customHeight="1" x14ac:dyDescent="0.2">
      <c r="A108" s="221" t="s">
        <v>355</v>
      </c>
      <c r="B108" s="255" t="s">
        <v>40</v>
      </c>
      <c r="C108" s="227">
        <v>98062</v>
      </c>
      <c r="D108" s="170" t="s">
        <v>341</v>
      </c>
      <c r="E108" s="193" t="s">
        <v>38</v>
      </c>
      <c r="F108" s="217">
        <v>1</v>
      </c>
      <c r="G108" s="172">
        <v>2712.01</v>
      </c>
      <c r="H108" s="225">
        <f t="shared" si="21"/>
        <v>3493.61</v>
      </c>
      <c r="I108" s="226">
        <f>ROUND((F108*H108),2)</f>
        <v>3493.61</v>
      </c>
      <c r="J108" s="219"/>
      <c r="K108" s="203"/>
    </row>
    <row r="109" spans="1:18" ht="59.25" customHeight="1" x14ac:dyDescent="0.2">
      <c r="A109" s="221" t="s">
        <v>356</v>
      </c>
      <c r="B109" s="302" t="s">
        <v>40</v>
      </c>
      <c r="C109" s="227">
        <v>97901</v>
      </c>
      <c r="D109" s="170" t="s">
        <v>401</v>
      </c>
      <c r="E109" s="193" t="s">
        <v>38</v>
      </c>
      <c r="F109" s="217">
        <v>7</v>
      </c>
      <c r="G109" s="172">
        <v>269.41000000000003</v>
      </c>
      <c r="H109" s="225">
        <f t="shared" ref="H109" si="22">ROUND((G109*(1+$J$5)),2)</f>
        <v>347.05</v>
      </c>
      <c r="I109" s="226">
        <f>ROUND((F109*H109),2)</f>
        <v>2429.35</v>
      </c>
      <c r="J109" s="219"/>
      <c r="K109" s="203"/>
    </row>
    <row r="110" spans="1:18" ht="21" customHeight="1" x14ac:dyDescent="0.2">
      <c r="A110" s="221" t="s">
        <v>357</v>
      </c>
      <c r="B110" s="255" t="s">
        <v>55</v>
      </c>
      <c r="C110" s="252">
        <v>180299</v>
      </c>
      <c r="D110" s="170" t="s">
        <v>342</v>
      </c>
      <c r="E110" s="193" t="s">
        <v>38</v>
      </c>
      <c r="F110" s="217">
        <v>9</v>
      </c>
      <c r="G110" s="172">
        <v>466.08</v>
      </c>
      <c r="H110" s="172">
        <f t="shared" si="21"/>
        <v>600.4</v>
      </c>
      <c r="I110" s="218">
        <f>ROUND((F110*H110),2)</f>
        <v>5403.6</v>
      </c>
      <c r="J110" s="219"/>
      <c r="K110" s="203"/>
    </row>
    <row r="111" spans="1:18" ht="20.25" customHeight="1" x14ac:dyDescent="0.2">
      <c r="A111" s="221" t="s">
        <v>358</v>
      </c>
      <c r="B111" s="255" t="s">
        <v>55</v>
      </c>
      <c r="C111" s="253">
        <v>180214</v>
      </c>
      <c r="D111" s="229" t="s">
        <v>343</v>
      </c>
      <c r="E111" s="193" t="s">
        <v>38</v>
      </c>
      <c r="F111" s="231">
        <v>9</v>
      </c>
      <c r="G111" s="172">
        <v>388.36</v>
      </c>
      <c r="H111" s="172">
        <f t="shared" si="21"/>
        <v>500.28</v>
      </c>
      <c r="I111" s="218">
        <f t="shared" ref="I111:I118" si="23">ROUND((F111*H111),2)</f>
        <v>4502.5200000000004</v>
      </c>
      <c r="J111" s="219"/>
      <c r="K111" s="203"/>
    </row>
    <row r="112" spans="1:18" ht="20.25" customHeight="1" x14ac:dyDescent="0.2">
      <c r="A112" s="221" t="s">
        <v>359</v>
      </c>
      <c r="B112" s="255" t="s">
        <v>55</v>
      </c>
      <c r="C112" s="253">
        <v>190609</v>
      </c>
      <c r="D112" s="229" t="s">
        <v>344</v>
      </c>
      <c r="E112" s="193" t="s">
        <v>38</v>
      </c>
      <c r="F112" s="231">
        <v>2</v>
      </c>
      <c r="G112" s="172">
        <v>580.23</v>
      </c>
      <c r="H112" s="172">
        <f t="shared" si="21"/>
        <v>747.45</v>
      </c>
      <c r="I112" s="218">
        <f t="shared" si="23"/>
        <v>1494.9</v>
      </c>
      <c r="J112" s="219"/>
      <c r="K112" s="203"/>
    </row>
    <row r="113" spans="1:18" ht="33" customHeight="1" x14ac:dyDescent="0.2">
      <c r="A113" s="221" t="s">
        <v>360</v>
      </c>
      <c r="B113" s="255" t="s">
        <v>55</v>
      </c>
      <c r="C113" s="253">
        <v>190232</v>
      </c>
      <c r="D113" s="229" t="s">
        <v>345</v>
      </c>
      <c r="E113" s="193" t="s">
        <v>38</v>
      </c>
      <c r="F113" s="231">
        <v>5</v>
      </c>
      <c r="G113" s="172">
        <v>514.21</v>
      </c>
      <c r="H113" s="172">
        <f t="shared" si="21"/>
        <v>662.4</v>
      </c>
      <c r="I113" s="218">
        <f t="shared" si="23"/>
        <v>3312</v>
      </c>
      <c r="J113" s="219"/>
      <c r="K113" s="203"/>
    </row>
    <row r="114" spans="1:18" ht="33" customHeight="1" x14ac:dyDescent="0.2">
      <c r="A114" s="221" t="s">
        <v>361</v>
      </c>
      <c r="B114" s="277" t="s">
        <v>55</v>
      </c>
      <c r="C114" s="275">
        <v>190238</v>
      </c>
      <c r="D114" s="229" t="s">
        <v>352</v>
      </c>
      <c r="E114" s="193" t="s">
        <v>38</v>
      </c>
      <c r="F114" s="231">
        <v>2</v>
      </c>
      <c r="G114" s="172">
        <v>701.38</v>
      </c>
      <c r="H114" s="172">
        <f t="shared" ref="H114" si="24">ROUND((G114*(1+$J$5)),2)</f>
        <v>903.52</v>
      </c>
      <c r="I114" s="218">
        <f t="shared" ref="I114" si="25">ROUND((F114*H114),2)</f>
        <v>1807.04</v>
      </c>
      <c r="J114" s="219"/>
      <c r="K114" s="203"/>
    </row>
    <row r="115" spans="1:18" ht="17.25" customHeight="1" x14ac:dyDescent="0.2">
      <c r="A115" s="221" t="s">
        <v>362</v>
      </c>
      <c r="B115" s="277" t="s">
        <v>55</v>
      </c>
      <c r="C115" s="275">
        <v>190716</v>
      </c>
      <c r="D115" s="229" t="s">
        <v>366</v>
      </c>
      <c r="E115" s="193" t="s">
        <v>12</v>
      </c>
      <c r="F115" s="231">
        <v>1.6</v>
      </c>
      <c r="G115" s="172">
        <v>281.81</v>
      </c>
      <c r="H115" s="172">
        <f t="shared" ref="H115" si="26">ROUND((G115*(1+$J$5)),2)</f>
        <v>363.03</v>
      </c>
      <c r="I115" s="218">
        <f t="shared" ref="I115" si="27">ROUND((F115*H115),2)</f>
        <v>580.85</v>
      </c>
      <c r="J115" s="219"/>
      <c r="K115" s="203"/>
    </row>
    <row r="116" spans="1:18" ht="20.25" customHeight="1" x14ac:dyDescent="0.2">
      <c r="A116" s="221" t="s">
        <v>363</v>
      </c>
      <c r="B116" s="277" t="s">
        <v>55</v>
      </c>
      <c r="C116" s="275">
        <v>190797</v>
      </c>
      <c r="D116" s="229" t="s">
        <v>350</v>
      </c>
      <c r="E116" s="193" t="s">
        <v>38</v>
      </c>
      <c r="F116" s="231">
        <v>2</v>
      </c>
      <c r="G116" s="172">
        <v>74.38</v>
      </c>
      <c r="H116" s="172">
        <f t="shared" si="21"/>
        <v>95.82</v>
      </c>
      <c r="I116" s="218">
        <f t="shared" si="23"/>
        <v>191.64</v>
      </c>
      <c r="J116" s="219"/>
      <c r="K116" s="203"/>
    </row>
    <row r="117" spans="1:18" ht="21" customHeight="1" x14ac:dyDescent="0.2">
      <c r="A117" s="221" t="s">
        <v>386</v>
      </c>
      <c r="B117" s="277" t="s">
        <v>55</v>
      </c>
      <c r="C117" s="275">
        <v>190795</v>
      </c>
      <c r="D117" s="229" t="s">
        <v>351</v>
      </c>
      <c r="E117" s="193" t="s">
        <v>38</v>
      </c>
      <c r="F117" s="231">
        <v>7</v>
      </c>
      <c r="G117" s="172">
        <v>98.13</v>
      </c>
      <c r="H117" s="172">
        <f t="shared" si="21"/>
        <v>126.41</v>
      </c>
      <c r="I117" s="218">
        <f t="shared" si="23"/>
        <v>884.87</v>
      </c>
      <c r="J117" s="219"/>
      <c r="K117" s="203"/>
    </row>
    <row r="118" spans="1:18" ht="21" customHeight="1" x14ac:dyDescent="0.2">
      <c r="A118" s="221" t="s">
        <v>402</v>
      </c>
      <c r="B118" s="277" t="s">
        <v>55</v>
      </c>
      <c r="C118" s="275">
        <v>190794</v>
      </c>
      <c r="D118" s="229" t="s">
        <v>353</v>
      </c>
      <c r="E118" s="193" t="s">
        <v>38</v>
      </c>
      <c r="F118" s="231">
        <v>6</v>
      </c>
      <c r="G118" s="172">
        <v>65.69</v>
      </c>
      <c r="H118" s="172">
        <f t="shared" si="21"/>
        <v>84.62</v>
      </c>
      <c r="I118" s="218">
        <f t="shared" si="23"/>
        <v>507.72</v>
      </c>
      <c r="J118" s="219"/>
      <c r="K118" s="203"/>
    </row>
    <row r="119" spans="1:18" ht="13.5" customHeight="1" x14ac:dyDescent="0.2">
      <c r="A119" s="491" t="s">
        <v>382</v>
      </c>
      <c r="B119" s="492"/>
      <c r="C119" s="492"/>
      <c r="D119" s="492"/>
      <c r="E119" s="492"/>
      <c r="F119" s="492"/>
      <c r="G119" s="492"/>
      <c r="H119" s="276"/>
      <c r="I119" s="220">
        <f>ROUND(SUM(I107:I118),2)</f>
        <v>27815.62</v>
      </c>
      <c r="J119" s="195">
        <f>I119/I130</f>
        <v>0.16356775935217435</v>
      </c>
      <c r="K119" s="15"/>
      <c r="L119" s="9"/>
      <c r="M119" s="12"/>
      <c r="N119" s="10"/>
      <c r="O119" s="2"/>
      <c r="P119" s="4"/>
      <c r="Q119" s="4"/>
      <c r="R119" s="5"/>
    </row>
    <row r="120" spans="1:18" ht="13.5" customHeight="1" x14ac:dyDescent="0.2">
      <c r="A120" s="177"/>
      <c r="B120" s="178"/>
      <c r="C120" s="178"/>
      <c r="D120" s="178"/>
      <c r="E120" s="178"/>
      <c r="F120" s="178"/>
      <c r="G120" s="178"/>
      <c r="H120" s="178"/>
      <c r="I120" s="232"/>
      <c r="J120" s="199"/>
      <c r="K120" s="15"/>
      <c r="L120" s="9"/>
      <c r="M120" s="12"/>
      <c r="N120" s="10"/>
      <c r="O120" s="2"/>
      <c r="P120" s="4"/>
      <c r="Q120" s="4"/>
      <c r="R120" s="5"/>
    </row>
    <row r="121" spans="1:18" x14ac:dyDescent="0.2">
      <c r="A121" s="200">
        <v>18</v>
      </c>
      <c r="B121" s="201"/>
      <c r="C121" s="201"/>
      <c r="D121" s="201" t="s">
        <v>364</v>
      </c>
      <c r="E121" s="201"/>
      <c r="F121" s="201"/>
      <c r="G121" s="201"/>
      <c r="H121" s="201"/>
      <c r="I121" s="201"/>
      <c r="J121" s="215"/>
      <c r="K121" s="203"/>
    </row>
    <row r="122" spans="1:18" ht="21" customHeight="1" x14ac:dyDescent="0.2">
      <c r="A122" s="221" t="s">
        <v>368</v>
      </c>
      <c r="B122" s="56" t="s">
        <v>55</v>
      </c>
      <c r="C122" s="222">
        <v>201507</v>
      </c>
      <c r="D122" s="34" t="s">
        <v>365</v>
      </c>
      <c r="E122" s="193" t="s">
        <v>38</v>
      </c>
      <c r="F122" s="223">
        <v>2</v>
      </c>
      <c r="G122" s="224">
        <v>224.22</v>
      </c>
      <c r="H122" s="225">
        <f t="shared" ref="H122:H123" si="28">ROUND((G122*(1+$J$5)),2)</f>
        <v>288.83999999999997</v>
      </c>
      <c r="I122" s="226">
        <f>ROUND((F122*H122),2)</f>
        <v>577.67999999999995</v>
      </c>
      <c r="J122" s="219"/>
      <c r="K122" s="203"/>
    </row>
    <row r="123" spans="1:18" ht="31.5" customHeight="1" x14ac:dyDescent="0.2">
      <c r="A123" s="278" t="s">
        <v>369</v>
      </c>
      <c r="B123" s="277" t="s">
        <v>55</v>
      </c>
      <c r="C123" s="227">
        <v>241318</v>
      </c>
      <c r="D123" s="170" t="s">
        <v>367</v>
      </c>
      <c r="E123" s="193" t="s">
        <v>38</v>
      </c>
      <c r="F123" s="217">
        <v>1</v>
      </c>
      <c r="G123" s="172">
        <v>791.72</v>
      </c>
      <c r="H123" s="172">
        <f t="shared" si="28"/>
        <v>1019.89</v>
      </c>
      <c r="I123" s="218">
        <f>ROUND((F123*H123),2)</f>
        <v>1019.89</v>
      </c>
      <c r="J123" s="219"/>
      <c r="K123" s="203"/>
    </row>
    <row r="124" spans="1:18" ht="13.5" customHeight="1" x14ac:dyDescent="0.2">
      <c r="A124" s="491" t="s">
        <v>383</v>
      </c>
      <c r="B124" s="492"/>
      <c r="C124" s="492"/>
      <c r="D124" s="492"/>
      <c r="E124" s="492"/>
      <c r="F124" s="492"/>
      <c r="G124" s="492"/>
      <c r="H124" s="276"/>
      <c r="I124" s="220">
        <f>ROUND(SUM(I122:I123),2)</f>
        <v>1597.57</v>
      </c>
      <c r="J124" s="195">
        <f>I124/I130</f>
        <v>9.3943958577322097E-3</v>
      </c>
      <c r="K124" s="15"/>
      <c r="L124" s="9"/>
      <c r="M124" s="12"/>
      <c r="N124" s="10"/>
      <c r="O124" s="2"/>
      <c r="P124" s="4"/>
      <c r="Q124" s="4"/>
      <c r="R124" s="5"/>
    </row>
    <row r="125" spans="1:18" ht="13.5" customHeight="1" x14ac:dyDescent="0.2">
      <c r="A125" s="177"/>
      <c r="B125" s="178"/>
      <c r="C125" s="178"/>
      <c r="D125" s="178"/>
      <c r="E125" s="178"/>
      <c r="F125" s="178"/>
      <c r="G125" s="178"/>
      <c r="H125" s="178"/>
      <c r="I125" s="232"/>
      <c r="J125" s="199"/>
      <c r="K125" s="15"/>
      <c r="L125" s="9"/>
      <c r="M125" s="12"/>
      <c r="N125" s="10"/>
      <c r="O125" s="2"/>
      <c r="P125" s="4"/>
      <c r="Q125" s="4"/>
      <c r="R125" s="5"/>
    </row>
    <row r="126" spans="1:18" x14ac:dyDescent="0.2">
      <c r="A126" s="200">
        <v>19</v>
      </c>
      <c r="B126" s="201"/>
      <c r="C126" s="201"/>
      <c r="D126" s="201" t="s">
        <v>32</v>
      </c>
      <c r="E126" s="201"/>
      <c r="F126" s="201"/>
      <c r="G126" s="201"/>
      <c r="H126" s="201"/>
      <c r="I126" s="201"/>
      <c r="J126" s="215"/>
      <c r="K126" s="203"/>
    </row>
    <row r="127" spans="1:18" ht="34.5" customHeight="1" x14ac:dyDescent="0.2">
      <c r="A127" s="233" t="s">
        <v>370</v>
      </c>
      <c r="B127" s="234" t="s">
        <v>55</v>
      </c>
      <c r="C127" s="235">
        <v>270220</v>
      </c>
      <c r="D127" s="236" t="s">
        <v>25</v>
      </c>
      <c r="E127" s="237" t="s">
        <v>200</v>
      </c>
      <c r="F127" s="238">
        <v>105.8</v>
      </c>
      <c r="G127" s="239">
        <v>6.83</v>
      </c>
      <c r="H127" s="240">
        <f t="shared" ref="H127" si="29">ROUND((G127*(1+$J$5)),2)</f>
        <v>8.8000000000000007</v>
      </c>
      <c r="I127" s="241">
        <f t="shared" ref="I127" si="30">ROUND((F127*G127),2)</f>
        <v>722.61</v>
      </c>
      <c r="J127" s="219"/>
      <c r="K127" s="203"/>
    </row>
    <row r="128" spans="1:18" ht="13.5" customHeight="1" thickBot="1" x14ac:dyDescent="0.25">
      <c r="A128" s="498" t="s">
        <v>384</v>
      </c>
      <c r="B128" s="499"/>
      <c r="C128" s="499"/>
      <c r="D128" s="499"/>
      <c r="E128" s="499"/>
      <c r="F128" s="499"/>
      <c r="G128" s="499"/>
      <c r="H128" s="242"/>
      <c r="I128" s="243">
        <f>ROUND(SUM(I127:I127),2)</f>
        <v>722.61</v>
      </c>
      <c r="J128" s="244">
        <f>I128/I130</f>
        <v>4.2492563022314342E-3</v>
      </c>
      <c r="K128" s="15"/>
      <c r="L128" s="9"/>
      <c r="M128" s="12"/>
      <c r="N128" s="10"/>
      <c r="O128" s="2"/>
      <c r="P128" s="4"/>
      <c r="Q128" s="4"/>
      <c r="R128" s="5"/>
    </row>
    <row r="129" spans="1:18" ht="6" customHeight="1" thickBot="1" x14ac:dyDescent="0.25">
      <c r="A129" s="211"/>
      <c r="B129" s="245"/>
      <c r="C129" s="245"/>
      <c r="D129" s="245"/>
      <c r="E129" s="245"/>
      <c r="F129" s="245"/>
      <c r="G129" s="245"/>
      <c r="H129" s="245"/>
      <c r="I129" s="246"/>
      <c r="J129" s="199"/>
      <c r="K129" s="15"/>
      <c r="L129" s="9"/>
      <c r="M129" s="12"/>
      <c r="N129" s="10"/>
      <c r="O129" s="2"/>
      <c r="P129" s="4"/>
      <c r="Q129" s="4"/>
      <c r="R129" s="5"/>
    </row>
    <row r="130" spans="1:18" ht="22.5" customHeight="1" thickBot="1" x14ac:dyDescent="0.25">
      <c r="A130" s="500" t="s">
        <v>13</v>
      </c>
      <c r="B130" s="501"/>
      <c r="C130" s="501"/>
      <c r="D130" s="501"/>
      <c r="E130" s="501"/>
      <c r="F130" s="501"/>
      <c r="G130" s="502"/>
      <c r="H130" s="247"/>
      <c r="I130" s="248">
        <f>ROUND((I10+I16+I20+I25+I29+I32+I36+I45+I52+I57+I62+I65+I73++I94+I99+I104+I119+I124+I128),2)</f>
        <v>170055.64</v>
      </c>
      <c r="J130" s="249">
        <f>J10+J16+J20+J25+J29+J32+J36+J45+J52+J57+J62+J65+J73+J94+J99+J104+J119+J124+J128</f>
        <v>0.99999999999999978</v>
      </c>
    </row>
    <row r="131" spans="1:18" ht="14.25" customHeight="1" x14ac:dyDescent="0.2">
      <c r="A131" s="250"/>
      <c r="B131" s="250"/>
      <c r="C131" s="250"/>
      <c r="D131" s="250"/>
      <c r="E131" s="250"/>
      <c r="F131" s="250"/>
      <c r="G131" s="250"/>
      <c r="H131" s="250"/>
      <c r="I131" s="250"/>
      <c r="J131" s="250"/>
    </row>
    <row r="132" spans="1:18" ht="14.25" customHeight="1" x14ac:dyDescent="0.2">
      <c r="A132" s="50"/>
      <c r="B132" s="50"/>
      <c r="C132" s="50"/>
      <c r="D132" s="50"/>
      <c r="E132" s="50"/>
      <c r="F132" s="50"/>
      <c r="G132" s="50"/>
      <c r="H132" s="50"/>
      <c r="I132" s="50"/>
      <c r="J132" s="50"/>
    </row>
    <row r="133" spans="1:18" ht="14.25" customHeight="1" x14ac:dyDescent="0.2">
      <c r="A133" s="50"/>
      <c r="B133" s="50"/>
      <c r="C133" s="50"/>
      <c r="D133" s="50"/>
      <c r="E133" s="50"/>
      <c r="F133" s="50"/>
      <c r="G133" s="50"/>
      <c r="H133" s="50"/>
      <c r="I133" s="50"/>
      <c r="J133" s="50"/>
    </row>
    <row r="134" spans="1:18" ht="14.25" customHeight="1" x14ac:dyDescent="0.2">
      <c r="A134" s="50"/>
      <c r="B134" s="50"/>
      <c r="C134" s="50"/>
      <c r="D134" s="50"/>
      <c r="E134" s="50"/>
      <c r="F134" s="50"/>
      <c r="G134" s="50"/>
      <c r="H134" s="50"/>
      <c r="I134" s="50"/>
      <c r="J134" s="50"/>
    </row>
    <row r="135" spans="1:18" ht="14.25" customHeight="1" x14ac:dyDescent="0.2">
      <c r="A135" s="50"/>
      <c r="B135" s="50"/>
      <c r="C135" s="50"/>
      <c r="D135" s="50"/>
      <c r="E135" s="50"/>
      <c r="F135" s="50"/>
      <c r="G135" s="50"/>
      <c r="H135" s="50"/>
      <c r="I135" s="50"/>
      <c r="J135" s="50"/>
    </row>
    <row r="136" spans="1:18" ht="14.25" customHeight="1" x14ac:dyDescent="0.2">
      <c r="A136" s="50"/>
      <c r="B136" s="50"/>
      <c r="C136" s="50"/>
      <c r="D136" s="50"/>
      <c r="E136" s="50"/>
      <c r="F136" s="50"/>
      <c r="G136" s="50"/>
      <c r="H136" s="50"/>
      <c r="I136" s="50"/>
      <c r="J136" s="50"/>
    </row>
    <row r="137" spans="1:18" ht="14.25" customHeight="1" x14ac:dyDescent="0.2">
      <c r="A137" s="50"/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8" ht="14.25" customHeight="1" x14ac:dyDescent="0.2">
      <c r="A138" s="50"/>
      <c r="B138" s="50"/>
      <c r="C138" s="50"/>
      <c r="D138" s="50"/>
      <c r="E138" s="50"/>
      <c r="F138" s="50"/>
      <c r="G138" s="50"/>
      <c r="H138" s="50"/>
      <c r="I138" s="50"/>
      <c r="J138" s="50"/>
    </row>
    <row r="139" spans="1:18" ht="14.25" customHeight="1" x14ac:dyDescent="0.2">
      <c r="A139" s="50"/>
      <c r="B139" s="50"/>
      <c r="C139" s="50"/>
      <c r="D139" s="251"/>
      <c r="E139" s="50"/>
      <c r="F139" s="50"/>
      <c r="G139" s="50"/>
      <c r="H139" s="50"/>
      <c r="I139" s="50"/>
      <c r="J139" s="50"/>
    </row>
    <row r="140" spans="1:18" ht="14.25" customHeight="1" x14ac:dyDescent="0.2">
      <c r="A140" s="50"/>
      <c r="B140" s="50"/>
      <c r="C140" s="50"/>
      <c r="D140" s="50" t="s">
        <v>202</v>
      </c>
      <c r="E140" s="50"/>
      <c r="F140" s="50"/>
      <c r="G140" s="50"/>
      <c r="H140" s="50"/>
      <c r="I140" s="50"/>
      <c r="J140" s="50"/>
    </row>
    <row r="141" spans="1:18" ht="14.25" customHeight="1" x14ac:dyDescent="0.2">
      <c r="A141" s="50"/>
      <c r="B141" s="50"/>
      <c r="C141" s="50"/>
      <c r="D141" s="50" t="s">
        <v>203</v>
      </c>
      <c r="E141" s="50"/>
      <c r="F141" s="50"/>
      <c r="G141" s="50"/>
      <c r="H141" s="50"/>
      <c r="I141" s="50"/>
      <c r="J141" s="50"/>
    </row>
    <row r="142" spans="1:18" ht="14.25" customHeight="1" x14ac:dyDescent="0.2">
      <c r="A142" s="50"/>
      <c r="B142" s="50"/>
      <c r="C142" s="50"/>
      <c r="D142" s="50" t="s">
        <v>204</v>
      </c>
      <c r="E142" s="50"/>
      <c r="F142" s="50"/>
      <c r="G142" s="50"/>
      <c r="H142" s="50"/>
      <c r="I142" s="50"/>
      <c r="J142" s="50"/>
    </row>
    <row r="143" spans="1:18" ht="14.25" customHeight="1" x14ac:dyDescent="0.2">
      <c r="A143" s="50"/>
      <c r="B143" s="50"/>
      <c r="C143" s="50"/>
      <c r="D143" s="50"/>
      <c r="E143" s="50"/>
      <c r="F143" s="50"/>
      <c r="G143" s="50"/>
      <c r="H143" s="50"/>
      <c r="I143" s="50"/>
      <c r="J143" s="50"/>
    </row>
    <row r="144" spans="1:18" ht="14.25" customHeight="1" x14ac:dyDescent="0.2">
      <c r="A144" s="50"/>
      <c r="B144" s="50"/>
      <c r="C144" s="50"/>
      <c r="D144" s="50"/>
      <c r="E144" s="50"/>
      <c r="F144" s="50"/>
      <c r="G144" s="50"/>
      <c r="H144" s="50"/>
      <c r="I144" s="50"/>
      <c r="J144" s="50"/>
    </row>
    <row r="145" spans="1:10" ht="14.25" customHeight="1" x14ac:dyDescent="0.2">
      <c r="A145" s="50"/>
      <c r="B145" s="50"/>
      <c r="C145" s="50"/>
      <c r="D145" s="50"/>
      <c r="E145" s="50"/>
      <c r="F145" s="50"/>
      <c r="G145" s="50"/>
      <c r="H145" s="50"/>
      <c r="I145" s="50"/>
      <c r="J145" s="50"/>
    </row>
    <row r="146" spans="1:10" ht="14.25" customHeight="1" x14ac:dyDescent="0.2">
      <c r="A146" s="50"/>
      <c r="B146" s="50"/>
      <c r="C146" s="50"/>
      <c r="D146" s="50"/>
      <c r="E146" s="50"/>
      <c r="F146" s="50"/>
      <c r="G146" s="50"/>
      <c r="H146" s="50"/>
      <c r="I146" s="50"/>
      <c r="J146" s="50"/>
    </row>
    <row r="147" spans="1:10" ht="14.25" customHeight="1" x14ac:dyDescent="0.2">
      <c r="A147" s="50"/>
      <c r="B147" s="50"/>
      <c r="C147" s="50"/>
      <c r="D147" s="50"/>
      <c r="E147" s="50"/>
      <c r="F147" s="50"/>
      <c r="G147" s="50"/>
      <c r="H147" s="50"/>
      <c r="I147" s="50"/>
      <c r="J147" s="50"/>
    </row>
    <row r="148" spans="1:10" ht="14.25" customHeight="1" x14ac:dyDescent="0.2">
      <c r="A148" s="50"/>
      <c r="B148" s="50"/>
      <c r="C148" s="50"/>
      <c r="D148" s="50"/>
      <c r="E148" s="50"/>
      <c r="F148" s="50"/>
      <c r="G148" s="50"/>
      <c r="H148" s="50"/>
      <c r="I148" s="50"/>
      <c r="J148" s="50"/>
    </row>
    <row r="149" spans="1:10" ht="14.25" customHeight="1" x14ac:dyDescent="0.2">
      <c r="A149" s="50"/>
      <c r="B149" s="50"/>
      <c r="C149" s="50"/>
      <c r="D149" s="50"/>
      <c r="E149" s="50"/>
      <c r="F149" s="50"/>
      <c r="G149" s="50"/>
      <c r="H149" s="50"/>
      <c r="I149" s="50"/>
      <c r="J149" s="50"/>
    </row>
    <row r="152" spans="1:10" x14ac:dyDescent="0.2">
      <c r="D152" s="16"/>
    </row>
  </sheetData>
  <mergeCells count="37">
    <mergeCell ref="A62:G62"/>
    <mergeCell ref="A65:G65"/>
    <mergeCell ref="A128:G128"/>
    <mergeCell ref="A130:G130"/>
    <mergeCell ref="A29:G29"/>
    <mergeCell ref="A32:G32"/>
    <mergeCell ref="A36:G36"/>
    <mergeCell ref="A45:G45"/>
    <mergeCell ref="A52:G52"/>
    <mergeCell ref="A57:G57"/>
    <mergeCell ref="A73:G73"/>
    <mergeCell ref="A94:G94"/>
    <mergeCell ref="A99:G99"/>
    <mergeCell ref="A104:G104"/>
    <mergeCell ref="A119:G119"/>
    <mergeCell ref="A124:G124"/>
    <mergeCell ref="A10:G10"/>
    <mergeCell ref="B15:C15"/>
    <mergeCell ref="A16:G16"/>
    <mergeCell ref="A20:G20"/>
    <mergeCell ref="A25:G25"/>
    <mergeCell ref="B9:C9"/>
    <mergeCell ref="A1:J1"/>
    <mergeCell ref="A2:B2"/>
    <mergeCell ref="C2:D2"/>
    <mergeCell ref="E2:F4"/>
    <mergeCell ref="G2:H3"/>
    <mergeCell ref="I2:J4"/>
    <mergeCell ref="A3:B3"/>
    <mergeCell ref="C3:D3"/>
    <mergeCell ref="A4:B4"/>
    <mergeCell ref="C4:D4"/>
    <mergeCell ref="G4:H4"/>
    <mergeCell ref="A5:B5"/>
    <mergeCell ref="C5:D5"/>
    <mergeCell ref="E5:F5"/>
    <mergeCell ref="G5:H5"/>
  </mergeCells>
  <conditionalFormatting sqref="B13:C13">
    <cfRule type="expression" dxfId="80" priority="90">
      <formula>AND($N13="",#REF!="",$D13=2)</formula>
    </cfRule>
    <cfRule type="expression" dxfId="79" priority="91">
      <formula>AND($N13="",#REF!="",$D13=5)</formula>
    </cfRule>
    <cfRule type="expression" dxfId="78" priority="92">
      <formula>AND($N13="",#REF!="",$D13=8)</formula>
    </cfRule>
    <cfRule type="expression" dxfId="77" priority="93">
      <formula>AND($N13="",#REF!="",$D13=11)</formula>
    </cfRule>
  </conditionalFormatting>
  <conditionalFormatting sqref="G7:H7">
    <cfRule type="cellIs" dxfId="76" priority="89" stopIfTrue="1" operator="equal">
      <formula>0</formula>
    </cfRule>
  </conditionalFormatting>
  <conditionalFormatting sqref="B15 B24:C24 B14:C14">
    <cfRule type="expression" dxfId="75" priority="85">
      <formula>AND($N14="",#REF!="",$D14=2)</formula>
    </cfRule>
    <cfRule type="expression" dxfId="74" priority="86">
      <formula>AND($N14="",#REF!="",$D14=5)</formula>
    </cfRule>
    <cfRule type="expression" dxfId="73" priority="87">
      <formula>AND($N14="",#REF!="",$D14=8)</formula>
    </cfRule>
    <cfRule type="expression" dxfId="72" priority="88">
      <formula>AND($N14="",#REF!="",$D14=11)</formula>
    </cfRule>
  </conditionalFormatting>
  <conditionalFormatting sqref="B9">
    <cfRule type="expression" dxfId="71" priority="81">
      <formula>AND($N9="",#REF!="",$D9=2)</formula>
    </cfRule>
    <cfRule type="expression" dxfId="70" priority="82">
      <formula>AND($N9="",#REF!="",$D9=5)</formula>
    </cfRule>
    <cfRule type="expression" dxfId="69" priority="83">
      <formula>AND($N9="",#REF!="",$D9=8)</formula>
    </cfRule>
    <cfRule type="expression" dxfId="68" priority="84">
      <formula>AND($N9="",#REF!="",$D9=11)</formula>
    </cfRule>
  </conditionalFormatting>
  <conditionalFormatting sqref="B23:C23">
    <cfRule type="expression" dxfId="67" priority="73">
      <formula>AND($N23="",#REF!="",$D23=2)</formula>
    </cfRule>
    <cfRule type="expression" dxfId="66" priority="74">
      <formula>AND($N23="",#REF!="",$D23=5)</formula>
    </cfRule>
    <cfRule type="expression" dxfId="65" priority="75">
      <formula>AND($N23="",#REF!="",$D23=8)</formula>
    </cfRule>
    <cfRule type="expression" dxfId="64" priority="76">
      <formula>AND($N23="",#REF!="",$D23=11)</formula>
    </cfRule>
  </conditionalFormatting>
  <conditionalFormatting sqref="B19:C19">
    <cfRule type="expression" dxfId="63" priority="65">
      <formula>AND($N19="",#REF!="",$D19=2)</formula>
    </cfRule>
    <cfRule type="expression" dxfId="62" priority="66">
      <formula>AND($N19="",#REF!="",$D19=5)</formula>
    </cfRule>
    <cfRule type="expression" dxfId="61" priority="67">
      <formula>AND($N19="",#REF!="",$D19=8)</formula>
    </cfRule>
    <cfRule type="expression" dxfId="60" priority="68">
      <formula>AND($N19="",#REF!="",$D19=11)</formula>
    </cfRule>
  </conditionalFormatting>
  <conditionalFormatting sqref="B28">
    <cfRule type="expression" dxfId="59" priority="61">
      <formula>AND($N28="",#REF!="",$D28=2)</formula>
    </cfRule>
    <cfRule type="expression" dxfId="58" priority="62">
      <formula>AND($N28="",#REF!="",$D28=5)</formula>
    </cfRule>
    <cfRule type="expression" dxfId="57" priority="63">
      <formula>AND($N28="",#REF!="",$D28=8)</formula>
    </cfRule>
    <cfRule type="expression" dxfId="56" priority="64">
      <formula>AND($N28="",#REF!="",$D28=11)</formula>
    </cfRule>
  </conditionalFormatting>
  <conditionalFormatting sqref="C34">
    <cfRule type="expression" dxfId="55" priority="57">
      <formula>AND($N34="",#REF!="",$D34=2)</formula>
    </cfRule>
    <cfRule type="expression" dxfId="54" priority="58">
      <formula>AND($N34="",#REF!="",$D34=5)</formula>
    </cfRule>
    <cfRule type="expression" dxfId="53" priority="59">
      <formula>AND($N34="",#REF!="",$D34=8)</formula>
    </cfRule>
    <cfRule type="expression" dxfId="52" priority="60">
      <formula>AND($N34="",#REF!="",$D34=11)</formula>
    </cfRule>
  </conditionalFormatting>
  <conditionalFormatting sqref="C42">
    <cfRule type="expression" dxfId="51" priority="53">
      <formula>AND($N42="",#REF!="",$D42=2)</formula>
    </cfRule>
    <cfRule type="expression" dxfId="50" priority="54">
      <formula>AND($N42="",#REF!="",$D42=5)</formula>
    </cfRule>
    <cfRule type="expression" dxfId="49" priority="55">
      <formula>AND($N42="",#REF!="",$D42=8)</formula>
    </cfRule>
    <cfRule type="expression" dxfId="48" priority="56">
      <formula>AND($N42="",#REF!="",$D42=11)</formula>
    </cfRule>
  </conditionalFormatting>
  <conditionalFormatting sqref="C47">
    <cfRule type="expression" dxfId="47" priority="49">
      <formula>AND($N47="",#REF!="",$D47=2)</formula>
    </cfRule>
    <cfRule type="expression" dxfId="46" priority="50">
      <formula>AND($N47="",#REF!="",$D47=5)</formula>
    </cfRule>
    <cfRule type="expression" dxfId="45" priority="51">
      <formula>AND($N47="",#REF!="",$D47=8)</formula>
    </cfRule>
    <cfRule type="expression" dxfId="44" priority="52">
      <formula>AND($N47="",#REF!="",$D47=11)</formula>
    </cfRule>
  </conditionalFormatting>
  <conditionalFormatting sqref="C50:C51">
    <cfRule type="expression" dxfId="43" priority="45">
      <formula>AND($N50="",#REF!="",$D50=2)</formula>
    </cfRule>
    <cfRule type="expression" dxfId="42" priority="46">
      <formula>AND($N50="",#REF!="",$D50=5)</formula>
    </cfRule>
    <cfRule type="expression" dxfId="41" priority="47">
      <formula>AND($N50="",#REF!="",$D50=8)</formula>
    </cfRule>
    <cfRule type="expression" dxfId="40" priority="48">
      <formula>AND($N50="",#REF!="",$D50=11)</formula>
    </cfRule>
  </conditionalFormatting>
  <conditionalFormatting sqref="C54">
    <cfRule type="expression" dxfId="39" priority="37">
      <formula>AND($N54="",#REF!="",$D54=2)</formula>
    </cfRule>
    <cfRule type="expression" dxfId="38" priority="38">
      <formula>AND($N54="",#REF!="",$D54=5)</formula>
    </cfRule>
    <cfRule type="expression" dxfId="37" priority="39">
      <formula>AND($N54="",#REF!="",$D54=8)</formula>
    </cfRule>
    <cfRule type="expression" dxfId="36" priority="40">
      <formula>AND($N54="",#REF!="",$D54=11)</formula>
    </cfRule>
  </conditionalFormatting>
  <conditionalFormatting sqref="C55">
    <cfRule type="expression" dxfId="35" priority="33">
      <formula>AND($N55="",#REF!="",$D55=2)</formula>
    </cfRule>
    <cfRule type="expression" dxfId="34" priority="34">
      <formula>AND($N55="",#REF!="",$D55=5)</formula>
    </cfRule>
    <cfRule type="expression" dxfId="33" priority="35">
      <formula>AND($N55="",#REF!="",$D55=8)</formula>
    </cfRule>
    <cfRule type="expression" dxfId="32" priority="36">
      <formula>AND($N55="",#REF!="",$D55=11)</formula>
    </cfRule>
  </conditionalFormatting>
  <conditionalFormatting sqref="C60">
    <cfRule type="expression" dxfId="31" priority="29">
      <formula>AND($N60="",#REF!="",$D60=2)</formula>
    </cfRule>
    <cfRule type="expression" dxfId="30" priority="30">
      <formula>AND($N60="",#REF!="",$D60=5)</formula>
    </cfRule>
    <cfRule type="expression" dxfId="29" priority="31">
      <formula>AND($N60="",#REF!="",$D60=8)</formula>
    </cfRule>
    <cfRule type="expression" dxfId="28" priority="32">
      <formula>AND($N60="",#REF!="",$D60=11)</formula>
    </cfRule>
  </conditionalFormatting>
  <conditionalFormatting sqref="C68">
    <cfRule type="expression" dxfId="27" priority="25">
      <formula>AND($N68="",#REF!="",$D68=2)</formula>
    </cfRule>
    <cfRule type="expression" dxfId="26" priority="26">
      <formula>AND($N68="",#REF!="",$D68=5)</formula>
    </cfRule>
    <cfRule type="expression" dxfId="25" priority="27">
      <formula>AND($N68="",#REF!="",$D68=8)</formula>
    </cfRule>
    <cfRule type="expression" dxfId="24" priority="28">
      <formula>AND($N68="",#REF!="",$D68=11)</formula>
    </cfRule>
  </conditionalFormatting>
  <conditionalFormatting sqref="C69">
    <cfRule type="expression" dxfId="23" priority="21">
      <formula>AND($N69="",#REF!="",$D69=2)</formula>
    </cfRule>
    <cfRule type="expression" dxfId="22" priority="22">
      <formula>AND($N69="",#REF!="",$D69=5)</formula>
    </cfRule>
    <cfRule type="expression" dxfId="21" priority="23">
      <formula>AND($N69="",#REF!="",$D69=8)</formula>
    </cfRule>
    <cfRule type="expression" dxfId="20" priority="24">
      <formula>AND($N69="",#REF!="",$D69=11)</formula>
    </cfRule>
  </conditionalFormatting>
  <conditionalFormatting sqref="C70">
    <cfRule type="expression" dxfId="19" priority="17">
      <formula>AND($N70="",#REF!="",$D70=2)</formula>
    </cfRule>
    <cfRule type="expression" dxfId="18" priority="18">
      <formula>AND($N70="",#REF!="",$D70=5)</formula>
    </cfRule>
    <cfRule type="expression" dxfId="17" priority="19">
      <formula>AND($N70="",#REF!="",$D70=8)</formula>
    </cfRule>
    <cfRule type="expression" dxfId="16" priority="20">
      <formula>AND($N70="",#REF!="",$D70=11)</formula>
    </cfRule>
  </conditionalFormatting>
  <conditionalFormatting sqref="C71">
    <cfRule type="expression" dxfId="15" priority="13">
      <formula>AND($N71="",#REF!="",$D71=2)</formula>
    </cfRule>
    <cfRule type="expression" dxfId="14" priority="14">
      <formula>AND($N71="",#REF!="",$D71=5)</formula>
    </cfRule>
    <cfRule type="expression" dxfId="13" priority="15">
      <formula>AND($N71="",#REF!="",$D71=8)</formula>
    </cfRule>
    <cfRule type="expression" dxfId="12" priority="16">
      <formula>AND($N71="",#REF!="",$D71=11)</formula>
    </cfRule>
  </conditionalFormatting>
  <conditionalFormatting sqref="C72">
    <cfRule type="expression" dxfId="11" priority="9">
      <formula>AND($N72="",#REF!="",$D72=2)</formula>
    </cfRule>
    <cfRule type="expression" dxfId="10" priority="10">
      <formula>AND($N72="",#REF!="",$D72=5)</formula>
    </cfRule>
    <cfRule type="expression" dxfId="9" priority="11">
      <formula>AND($N72="",#REF!="",$D72=8)</formula>
    </cfRule>
    <cfRule type="expression" dxfId="8" priority="12">
      <formula>AND($N72="",#REF!="",$D72=11)</formula>
    </cfRule>
  </conditionalFormatting>
  <conditionalFormatting sqref="C92">
    <cfRule type="expression" dxfId="7" priority="5">
      <formula>AND($N92="",#REF!="",$D92=2)</formula>
    </cfRule>
    <cfRule type="expression" dxfId="6" priority="6">
      <formula>AND($N92="",#REF!="",$D92=5)</formula>
    </cfRule>
    <cfRule type="expression" dxfId="5" priority="7">
      <formula>AND($N92="",#REF!="",$D92=8)</formula>
    </cfRule>
    <cfRule type="expression" dxfId="4" priority="8">
      <formula>AND($N92="",#REF!="",$D92=11)</formula>
    </cfRule>
  </conditionalFormatting>
  <conditionalFormatting sqref="C93">
    <cfRule type="expression" dxfId="3" priority="1">
      <formula>AND($N93="",#REF!="",$D93=2)</formula>
    </cfRule>
    <cfRule type="expression" dxfId="2" priority="2">
      <formula>AND($N93="",#REF!="",$D93=5)</formula>
    </cfRule>
    <cfRule type="expression" dxfId="1" priority="3">
      <formula>AND($N93="",#REF!="",$D93=8)</formula>
    </cfRule>
    <cfRule type="expression" dxfId="0" priority="4">
      <formula>AND($N93="",#REF!="",$D93=11)</formula>
    </cfRule>
  </conditionalFormatting>
  <pageMargins left="0.511811024" right="0.511811024" top="0.78740157499999996" bottom="0.78740157499999996" header="0.31496062000000002" footer="0.31496062000000002"/>
  <pageSetup paperSize="9" scale="49" orientation="portrait" horizontalDpi="300" verticalDpi="300" r:id="rId1"/>
  <colBreaks count="1" manualBreakCount="1">
    <brk id="10" max="1048575" man="1"/>
  </colBreaks>
  <drawing r:id="rId2"/>
  <legacyDrawing r:id="rId3"/>
  <oleObjects>
    <mc:AlternateContent xmlns:mc="http://schemas.openxmlformats.org/markup-compatibility/2006">
      <mc:Choice Requires="x14">
        <oleObject shapeId="18435" r:id="rId4">
          <objectPr defaultSize="0" autoPict="0" r:id="rId5">
            <anchor moveWithCells="1">
              <from>
                <xdr:col>0</xdr:col>
                <xdr:colOff>104775</xdr:colOff>
                <xdr:row>0</xdr:row>
                <xdr:rowOff>104775</xdr:rowOff>
              </from>
              <to>
                <xdr:col>1</xdr:col>
                <xdr:colOff>428625</xdr:colOff>
                <xdr:row>0</xdr:row>
                <xdr:rowOff>914400</xdr:rowOff>
              </to>
            </anchor>
          </objectPr>
        </oleObject>
      </mc:Choice>
      <mc:Fallback>
        <oleObject shapeId="18435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6" name="Check Box 1">
              <controlPr defaultSize="0" autoFill="0" autoLine="0" autoPict="0">
                <anchor moveWithCells="1">
                  <from>
                    <xdr:col>8</xdr:col>
                    <xdr:colOff>76200</xdr:colOff>
                    <xdr:row>1</xdr:row>
                    <xdr:rowOff>161925</xdr:rowOff>
                  </from>
                  <to>
                    <xdr:col>8</xdr:col>
                    <xdr:colOff>1057275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7" name="Check Box 2">
              <controlPr defaultSize="0" autoFill="0" autoLine="0" autoPict="0">
                <anchor moveWithCells="1">
                  <from>
                    <xdr:col>8</xdr:col>
                    <xdr:colOff>76200</xdr:colOff>
                    <xdr:row>2</xdr:row>
                    <xdr:rowOff>247650</xdr:rowOff>
                  </from>
                  <to>
                    <xdr:col>8</xdr:col>
                    <xdr:colOff>1266825</xdr:colOff>
                    <xdr:row>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6</vt:i4>
      </vt:variant>
    </vt:vector>
  </HeadingPairs>
  <TitlesOfParts>
    <vt:vector size="11" baseType="lpstr">
      <vt:lpstr>CFF</vt:lpstr>
      <vt:lpstr>BDI</vt:lpstr>
      <vt:lpstr>COMPOSIÇÕES</vt:lpstr>
      <vt:lpstr>ENCARGOS</vt:lpstr>
      <vt:lpstr>ORÇAMENTO</vt:lpstr>
      <vt:lpstr>BDI!Area_de_impressao</vt:lpstr>
      <vt:lpstr>CFF!Area_de_impressao</vt:lpstr>
      <vt:lpstr>COMPOSIÇÕES!Area_de_impressao</vt:lpstr>
      <vt:lpstr>ENCARGOS!Area_de_impressao</vt:lpstr>
      <vt:lpstr>ORÇAMENTO!Area_de_impressao</vt:lpstr>
      <vt:lpstr>CFF!Titulos_de_impressao</vt:lpstr>
    </vt:vector>
  </TitlesOfParts>
  <Company>FNDE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ELIAS SOEIRO</cp:lastModifiedBy>
  <cp:lastPrinted>2022-08-17T12:51:21Z</cp:lastPrinted>
  <dcterms:created xsi:type="dcterms:W3CDTF">2009-07-02T17:29:30Z</dcterms:created>
  <dcterms:modified xsi:type="dcterms:W3CDTF">2022-09-05T19:34:12Z</dcterms:modified>
</cp:coreProperties>
</file>